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Trimble GPS\Blue Ridge GeoXH accuracy test\2015 Analysis\"/>
    </mc:Choice>
  </mc:AlternateContent>
  <bookViews>
    <workbookView xWindow="0" yWindow="48" windowWidth="20100" windowHeight="9792" firstSheet="2" activeTab="4"/>
  </bookViews>
  <sheets>
    <sheet name="Hub coords" sheetId="4" r:id="rId1"/>
    <sheet name="Both Javad and Geo hubs" sheetId="1" r:id="rId2"/>
    <sheet name="TR1 Justin results" sheetId="2" r:id="rId3"/>
    <sheet name="GeoXH PFO results" sheetId="3" r:id="rId4"/>
    <sheet name="GeoXH Prec vs Acc" sheetId="17" r:id="rId5"/>
    <sheet name="L1_GeoXH_Rinex" sheetId="8" r:id="rId6"/>
    <sheet name="LEAP" sheetId="13" r:id="rId7"/>
    <sheet name="Diff Triumph vs GeoXH" sheetId="5" r:id="rId8"/>
    <sheet name="Appendix Table" sheetId="9" r:id="rId9"/>
    <sheet name="No of Sats" sheetId="10" r:id="rId10"/>
    <sheet name="ANOVA" sheetId="11" r:id="rId11"/>
    <sheet name="15min_TR1_start_times" sheetId="12" r:id="rId12"/>
    <sheet name="TR1_largest_errors" sheetId="14" r:id="rId13"/>
    <sheet name="Arc_map_hubs" sheetId="15" r:id="rId14"/>
  </sheets>
  <calcPr calcId="152511"/>
</workbook>
</file>

<file path=xl/calcChain.xml><?xml version="1.0" encoding="utf-8"?>
<calcChain xmlns="http://schemas.openxmlformats.org/spreadsheetml/2006/main">
  <c r="K32" i="13" l="1"/>
  <c r="L32" i="13"/>
  <c r="L296" i="13" l="1"/>
  <c r="N296" i="13" s="1"/>
  <c r="K296" i="13"/>
  <c r="M296" i="13" s="1"/>
  <c r="O296" i="13" l="1"/>
  <c r="P296" i="13" s="1"/>
  <c r="Q51" i="13"/>
  <c r="Q50" i="13"/>
  <c r="Q49" i="13"/>
  <c r="Q48" i="13"/>
  <c r="K66" i="3" l="1"/>
  <c r="M66" i="3" s="1"/>
  <c r="J66" i="3"/>
  <c r="L66" i="3" s="1"/>
  <c r="N66" i="3" s="1"/>
  <c r="O66" i="3" s="1"/>
  <c r="L228" i="13" l="1"/>
  <c r="N228" i="13" s="1"/>
  <c r="K228" i="13"/>
  <c r="M228" i="13" s="1"/>
  <c r="O228" i="13" s="1"/>
  <c r="P228" i="13" s="1"/>
  <c r="L186" i="13"/>
  <c r="K186" i="13"/>
  <c r="L130" i="13"/>
  <c r="K130" i="13"/>
  <c r="L75" i="13"/>
  <c r="K75" i="13"/>
  <c r="K32" i="8"/>
  <c r="L32" i="8"/>
  <c r="J23" i="3"/>
  <c r="K23" i="3"/>
  <c r="K120" i="2"/>
  <c r="L120" i="2"/>
  <c r="K77" i="2"/>
  <c r="L77" i="2"/>
  <c r="K32" i="2"/>
  <c r="L32" i="2"/>
  <c r="G201" i="4"/>
  <c r="N186" i="13" l="1"/>
  <c r="M186" i="13"/>
  <c r="N130" i="13"/>
  <c r="M130" i="13"/>
  <c r="O130" i="13" s="1"/>
  <c r="P130" i="13" s="1"/>
  <c r="N75" i="13"/>
  <c r="M75" i="13"/>
  <c r="O75" i="13" s="1"/>
  <c r="P75" i="13" s="1"/>
  <c r="O186" i="13" l="1"/>
  <c r="P186" i="13" s="1"/>
  <c r="M32" i="13"/>
  <c r="N32" i="13"/>
  <c r="O32" i="13" l="1"/>
  <c r="P32" i="13" s="1"/>
  <c r="N4" i="12"/>
  <c r="Q4" i="12" s="1"/>
  <c r="R4" i="12" s="1"/>
  <c r="N5" i="12"/>
  <c r="Q5" i="12" s="1"/>
  <c r="R5" i="12" s="1"/>
  <c r="N6" i="12"/>
  <c r="Q6" i="12" s="1"/>
  <c r="R6" i="12" s="1"/>
  <c r="N7" i="12"/>
  <c r="Q7" i="12" s="1"/>
  <c r="R7" i="12" s="1"/>
  <c r="N8" i="12"/>
  <c r="Q8" i="12" s="1"/>
  <c r="R8" i="12" s="1"/>
  <c r="N9" i="12"/>
  <c r="Q9" i="12" s="1"/>
  <c r="R9" i="12" s="1"/>
  <c r="N10" i="12"/>
  <c r="Q10" i="12" s="1"/>
  <c r="R10" i="12" s="1"/>
  <c r="N11" i="12"/>
  <c r="Q11" i="12" s="1"/>
  <c r="R11" i="12" s="1"/>
  <c r="N12" i="12"/>
  <c r="Q12" i="12" s="1"/>
  <c r="R12" i="12" s="1"/>
  <c r="N13" i="12"/>
  <c r="Q13" i="12" s="1"/>
  <c r="R13" i="12" s="1"/>
  <c r="N14" i="12"/>
  <c r="Q14" i="12" s="1"/>
  <c r="R14" i="12" s="1"/>
  <c r="N15" i="12"/>
  <c r="Q15" i="12" s="1"/>
  <c r="R15" i="12" s="1"/>
  <c r="N16" i="12"/>
  <c r="Q16" i="12" s="1"/>
  <c r="R16" i="12" s="1"/>
  <c r="N17" i="12"/>
  <c r="Q17" i="12" s="1"/>
  <c r="R17" i="12" s="1"/>
  <c r="N18" i="12"/>
  <c r="Q18" i="12" s="1"/>
  <c r="R18" i="12" s="1"/>
  <c r="N19" i="12"/>
  <c r="Q19" i="12" s="1"/>
  <c r="R19" i="12" s="1"/>
  <c r="N20" i="12"/>
  <c r="Q20" i="12" s="1"/>
  <c r="R20" i="12" s="1"/>
  <c r="N21" i="12"/>
  <c r="Q21" i="12" s="1"/>
  <c r="R21" i="12" s="1"/>
  <c r="N22" i="12"/>
  <c r="Q22" i="12" s="1"/>
  <c r="R22" i="12" s="1"/>
  <c r="N23" i="12"/>
  <c r="Q23" i="12" s="1"/>
  <c r="R23" i="12" s="1"/>
  <c r="N24" i="12"/>
  <c r="Q24" i="12" s="1"/>
  <c r="R24" i="12" s="1"/>
  <c r="N25" i="12"/>
  <c r="Q25" i="12" s="1"/>
  <c r="R25" i="12" s="1"/>
  <c r="N26" i="12"/>
  <c r="Q26" i="12" s="1"/>
  <c r="R26" i="12" s="1"/>
  <c r="N27" i="12"/>
  <c r="Q27" i="12" s="1"/>
  <c r="R27" i="12" s="1"/>
  <c r="N28" i="12"/>
  <c r="Q28" i="12" s="1"/>
  <c r="R28" i="12" s="1"/>
  <c r="N29" i="12"/>
  <c r="Q29" i="12" s="1"/>
  <c r="R29" i="12" s="1"/>
  <c r="N30" i="12"/>
  <c r="Q30" i="12" s="1"/>
  <c r="R30" i="12" s="1"/>
  <c r="N31" i="12"/>
  <c r="Q31" i="12" s="1"/>
  <c r="R31" i="12" s="1"/>
  <c r="N32" i="12"/>
  <c r="Q32" i="12" s="1"/>
  <c r="R32" i="12" s="1"/>
  <c r="N33" i="12"/>
  <c r="Q33" i="12" s="1"/>
  <c r="R33" i="12" s="1"/>
  <c r="N34" i="12"/>
  <c r="Q34" i="12" s="1"/>
  <c r="R34" i="12" s="1"/>
  <c r="N35" i="12"/>
  <c r="Q35" i="12" s="1"/>
  <c r="R35" i="12" s="1"/>
  <c r="N3" i="12"/>
  <c r="Q3" i="12" s="1"/>
  <c r="R3" i="12" s="1"/>
  <c r="M4" i="12"/>
  <c r="O4" i="12" s="1"/>
  <c r="M5" i="12"/>
  <c r="O5" i="12" s="1"/>
  <c r="M6" i="12"/>
  <c r="O6" i="12" s="1"/>
  <c r="M7" i="12"/>
  <c r="O7" i="12" s="1"/>
  <c r="M8" i="12"/>
  <c r="O8" i="12" s="1"/>
  <c r="M9" i="12"/>
  <c r="O9" i="12" s="1"/>
  <c r="M10" i="12"/>
  <c r="O10" i="12" s="1"/>
  <c r="M11" i="12"/>
  <c r="O11" i="12" s="1"/>
  <c r="M12" i="12"/>
  <c r="O12" i="12" s="1"/>
  <c r="M13" i="12"/>
  <c r="O13" i="12" s="1"/>
  <c r="M14" i="12"/>
  <c r="O14" i="12" s="1"/>
  <c r="M15" i="12"/>
  <c r="O15" i="12" s="1"/>
  <c r="M16" i="12"/>
  <c r="O16" i="12" s="1"/>
  <c r="M17" i="12"/>
  <c r="O17" i="12" s="1"/>
  <c r="M18" i="12"/>
  <c r="O18" i="12" s="1"/>
  <c r="M19" i="12"/>
  <c r="O19" i="12" s="1"/>
  <c r="M20" i="12"/>
  <c r="O20" i="12" s="1"/>
  <c r="M21" i="12"/>
  <c r="O21" i="12" s="1"/>
  <c r="M22" i="12"/>
  <c r="O22" i="12" s="1"/>
  <c r="M23" i="12"/>
  <c r="O23" i="12" s="1"/>
  <c r="M24" i="12"/>
  <c r="O24" i="12" s="1"/>
  <c r="M25" i="12"/>
  <c r="O25" i="12" s="1"/>
  <c r="M26" i="12"/>
  <c r="O26" i="12" s="1"/>
  <c r="M27" i="12"/>
  <c r="O27" i="12" s="1"/>
  <c r="M28" i="12"/>
  <c r="O28" i="12" s="1"/>
  <c r="M29" i="12"/>
  <c r="O29" i="12" s="1"/>
  <c r="M30" i="12"/>
  <c r="O30" i="12" s="1"/>
  <c r="M31" i="12"/>
  <c r="O31" i="12" s="1"/>
  <c r="M32" i="12"/>
  <c r="O32" i="12" s="1"/>
  <c r="M33" i="12"/>
  <c r="O33" i="12" s="1"/>
  <c r="M34" i="12"/>
  <c r="O34" i="12" s="1"/>
  <c r="M35" i="12"/>
  <c r="O35" i="12" s="1"/>
  <c r="M3" i="12"/>
  <c r="O3" i="12" s="1"/>
  <c r="E3" i="12"/>
  <c r="I3" i="12"/>
  <c r="J3" i="12"/>
  <c r="K3" i="12"/>
  <c r="E4" i="12"/>
  <c r="I4" i="12"/>
  <c r="E5" i="12"/>
  <c r="I5" i="12"/>
  <c r="K5" i="12"/>
  <c r="E6" i="12"/>
  <c r="I6" i="12"/>
  <c r="E7" i="12"/>
  <c r="I7" i="12"/>
  <c r="J7" i="12" s="1"/>
  <c r="K7" i="12"/>
  <c r="E8" i="12"/>
  <c r="I8" i="12"/>
  <c r="J8" i="12" s="1"/>
  <c r="E9" i="12"/>
  <c r="I9" i="12"/>
  <c r="J9" i="12" s="1"/>
  <c r="E10" i="12"/>
  <c r="I10" i="12"/>
  <c r="E11" i="12"/>
  <c r="I11" i="12"/>
  <c r="J11" i="12"/>
  <c r="K11" i="12"/>
  <c r="E12" i="12"/>
  <c r="I12" i="12"/>
  <c r="E13" i="12"/>
  <c r="I13" i="12"/>
  <c r="K13" i="12"/>
  <c r="E14" i="12"/>
  <c r="I14" i="12"/>
  <c r="J14" i="12" s="1"/>
  <c r="E15" i="12"/>
  <c r="I15" i="12"/>
  <c r="J15" i="12" s="1"/>
  <c r="E16" i="12"/>
  <c r="I16" i="12"/>
  <c r="E17" i="12"/>
  <c r="I17" i="12"/>
  <c r="K17" i="12"/>
  <c r="E18" i="12"/>
  <c r="I18" i="12"/>
  <c r="J18" i="12" s="1"/>
  <c r="E19" i="12"/>
  <c r="I19" i="12"/>
  <c r="J19" i="12" s="1"/>
  <c r="E20" i="12"/>
  <c r="I20" i="12"/>
  <c r="E21" i="12"/>
  <c r="I21" i="12"/>
  <c r="K21" i="12"/>
  <c r="E22" i="12"/>
  <c r="I22" i="12"/>
  <c r="J22" i="12" s="1"/>
  <c r="E23" i="12"/>
  <c r="I23" i="12"/>
  <c r="J23" i="12" s="1"/>
  <c r="E24" i="12"/>
  <c r="I24" i="12"/>
  <c r="E25" i="12"/>
  <c r="I25" i="12"/>
  <c r="E26" i="12"/>
  <c r="I26" i="12"/>
  <c r="K26" i="12"/>
  <c r="E27" i="12"/>
  <c r="I27" i="12"/>
  <c r="J27" i="12" s="1"/>
  <c r="E28" i="12"/>
  <c r="I28" i="12"/>
  <c r="K28" i="12" s="1"/>
  <c r="E29" i="12"/>
  <c r="I29" i="12"/>
  <c r="E30" i="12"/>
  <c r="I30" i="12"/>
  <c r="K30" i="12"/>
  <c r="E31" i="12"/>
  <c r="I31" i="12"/>
  <c r="J31" i="12" s="1"/>
  <c r="E32" i="12"/>
  <c r="I32" i="12"/>
  <c r="K32" i="12"/>
  <c r="E33" i="12"/>
  <c r="I33" i="12"/>
  <c r="K33" i="12" s="1"/>
  <c r="E34" i="12"/>
  <c r="I34" i="12"/>
  <c r="J34" i="12" s="1"/>
  <c r="E35" i="12"/>
  <c r="I35" i="12"/>
  <c r="K35" i="12" s="1"/>
  <c r="J35" i="12" l="1"/>
  <c r="K31" i="12"/>
  <c r="J29" i="12"/>
  <c r="J25" i="12"/>
  <c r="J24" i="12"/>
  <c r="K23" i="12"/>
  <c r="J21" i="12"/>
  <c r="J20" i="12"/>
  <c r="K19" i="12"/>
  <c r="J17" i="12"/>
  <c r="J16" i="12"/>
  <c r="K15" i="12"/>
  <c r="J13" i="12"/>
  <c r="J12" i="12"/>
  <c r="J10" i="12"/>
  <c r="K9" i="12"/>
  <c r="J5" i="12"/>
  <c r="J4" i="12"/>
  <c r="J6" i="12"/>
  <c r="K29" i="12"/>
  <c r="K27" i="12"/>
  <c r="K25" i="12"/>
  <c r="K34" i="12"/>
  <c r="J33" i="12"/>
  <c r="J32" i="12"/>
  <c r="J30" i="12"/>
  <c r="J28" i="12"/>
  <c r="J26" i="12"/>
  <c r="K22" i="12"/>
  <c r="K20" i="12"/>
  <c r="K18" i="12"/>
  <c r="K16" i="12"/>
  <c r="K14" i="12"/>
  <c r="K12" i="12"/>
  <c r="K10" i="12"/>
  <c r="K8" i="12"/>
  <c r="K6" i="12"/>
  <c r="K4" i="12"/>
  <c r="K24" i="12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2" i="3"/>
  <c r="R41" i="3" l="1"/>
  <c r="R40" i="3"/>
  <c r="P39" i="3"/>
  <c r="Q39" i="3"/>
  <c r="P40" i="3"/>
  <c r="Q40" i="3"/>
  <c r="P41" i="3"/>
  <c r="Q41" i="3"/>
  <c r="P42" i="3"/>
  <c r="Q42" i="3"/>
  <c r="T6" i="3" l="1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6" i="3"/>
  <c r="T38" i="3"/>
  <c r="T37" i="3"/>
  <c r="T35" i="3" l="1"/>
  <c r="T39" i="3" s="1"/>
  <c r="T42" i="3"/>
  <c r="Q48" i="2"/>
  <c r="R48" i="2"/>
  <c r="Q49" i="2"/>
  <c r="R49" i="2"/>
  <c r="Q50" i="2"/>
  <c r="R50" i="2"/>
  <c r="Q51" i="2"/>
  <c r="R51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15" i="2"/>
  <c r="T41" i="3" l="1"/>
  <c r="T40" i="3"/>
  <c r="T51" i="2"/>
  <c r="T50" i="2"/>
  <c r="T49" i="2"/>
  <c r="T48" i="2"/>
  <c r="R48" i="8"/>
  <c r="T48" i="8"/>
  <c r="R49" i="8"/>
  <c r="T49" i="8"/>
  <c r="R50" i="8"/>
  <c r="T50" i="8"/>
  <c r="R51" i="8"/>
  <c r="T51" i="8"/>
  <c r="S16" i="8" l="1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15" i="8"/>
  <c r="Q48" i="8"/>
  <c r="Q51" i="8"/>
  <c r="Q50" i="8"/>
  <c r="Q49" i="8"/>
  <c r="N32" i="8"/>
  <c r="M32" i="8"/>
  <c r="O32" i="8" s="1"/>
  <c r="D19" i="4"/>
  <c r="E19" i="4"/>
  <c r="F19" i="4" s="1"/>
  <c r="P32" i="8" l="1"/>
  <c r="D25" i="5"/>
  <c r="S51" i="8"/>
  <c r="S49" i="8"/>
  <c r="S50" i="8"/>
  <c r="S48" i="8"/>
  <c r="S51" i="2"/>
  <c r="S50" i="2"/>
  <c r="S49" i="2"/>
  <c r="S48" i="2"/>
  <c r="S42" i="3"/>
  <c r="S41" i="3"/>
  <c r="S40" i="3"/>
  <c r="S39" i="3"/>
  <c r="N120" i="2"/>
  <c r="M120" i="2"/>
  <c r="N77" i="2"/>
  <c r="M77" i="2"/>
  <c r="O120" i="2" l="1"/>
  <c r="P120" i="2" s="1"/>
  <c r="O77" i="2"/>
  <c r="P77" i="2" s="1"/>
  <c r="L23" i="3" l="1"/>
  <c r="M23" i="3"/>
  <c r="N23" i="3" l="1"/>
  <c r="C25" i="5" s="1"/>
  <c r="O23" i="3"/>
  <c r="N32" i="2"/>
  <c r="M32" i="2"/>
  <c r="C73" i="4"/>
  <c r="B73" i="4"/>
  <c r="C72" i="4"/>
  <c r="C75" i="4" s="1"/>
  <c r="B72" i="4"/>
  <c r="B75" i="4" s="1"/>
  <c r="E54" i="4"/>
  <c r="D54" i="4"/>
  <c r="F54" i="4" s="1"/>
  <c r="C53" i="4"/>
  <c r="B53" i="4"/>
  <c r="E38" i="4"/>
  <c r="D38" i="4"/>
  <c r="F38" i="4" s="1"/>
  <c r="E35" i="4"/>
  <c r="D35" i="4"/>
  <c r="F35" i="4" s="1"/>
  <c r="E34" i="4"/>
  <c r="G120" i="4" s="1"/>
  <c r="D34" i="4"/>
  <c r="E22" i="4"/>
  <c r="D22" i="4"/>
  <c r="F22" i="4" s="1"/>
  <c r="E21" i="4"/>
  <c r="D21" i="4"/>
  <c r="F21" i="4" s="1"/>
  <c r="E20" i="4"/>
  <c r="D20" i="4"/>
  <c r="F20" i="4" s="1"/>
  <c r="E18" i="4"/>
  <c r="D18" i="4"/>
  <c r="O32" i="2" l="1"/>
  <c r="B25" i="5" s="1"/>
  <c r="D75" i="4"/>
  <c r="D193" i="4"/>
  <c r="D191" i="4"/>
  <c r="D189" i="4"/>
  <c r="D187" i="4"/>
  <c r="D185" i="4"/>
  <c r="D183" i="4"/>
  <c r="D181" i="4"/>
  <c r="D179" i="4"/>
  <c r="D177" i="4"/>
  <c r="D175" i="4"/>
  <c r="D173" i="4"/>
  <c r="D171" i="4"/>
  <c r="D192" i="4"/>
  <c r="D190" i="4"/>
  <c r="D188" i="4"/>
  <c r="D186" i="4"/>
  <c r="D184" i="4"/>
  <c r="D182" i="4"/>
  <c r="D180" i="4"/>
  <c r="D178" i="4"/>
  <c r="D176" i="4"/>
  <c r="D174" i="4"/>
  <c r="D172" i="4"/>
  <c r="D170" i="4"/>
  <c r="D169" i="4"/>
  <c r="D167" i="4"/>
  <c r="D165" i="4"/>
  <c r="D163" i="4"/>
  <c r="D161" i="4"/>
  <c r="D159" i="4"/>
  <c r="D157" i="4"/>
  <c r="D155" i="4"/>
  <c r="D153" i="4"/>
  <c r="D151" i="4"/>
  <c r="D149" i="4"/>
  <c r="D147" i="4"/>
  <c r="D145" i="4"/>
  <c r="D143" i="4"/>
  <c r="D141" i="4"/>
  <c r="D139" i="4"/>
  <c r="D137" i="4"/>
  <c r="D135" i="4"/>
  <c r="D133" i="4"/>
  <c r="D131" i="4"/>
  <c r="D129" i="4"/>
  <c r="D127" i="4"/>
  <c r="D125" i="4"/>
  <c r="D123" i="4"/>
  <c r="D168" i="4"/>
  <c r="D166" i="4"/>
  <c r="D164" i="4"/>
  <c r="D162" i="4"/>
  <c r="D160" i="4"/>
  <c r="D158" i="4"/>
  <c r="D156" i="4"/>
  <c r="D154" i="4"/>
  <c r="D152" i="4"/>
  <c r="D150" i="4"/>
  <c r="D148" i="4"/>
  <c r="D146" i="4"/>
  <c r="D144" i="4"/>
  <c r="D142" i="4"/>
  <c r="D140" i="4"/>
  <c r="D138" i="4"/>
  <c r="D136" i="4"/>
  <c r="D134" i="4"/>
  <c r="D132" i="4"/>
  <c r="D130" i="4"/>
  <c r="D128" i="4"/>
  <c r="D126" i="4"/>
  <c r="D124" i="4"/>
  <c r="D122" i="4"/>
  <c r="E192" i="4"/>
  <c r="E190" i="4"/>
  <c r="E188" i="4"/>
  <c r="E186" i="4"/>
  <c r="E184" i="4"/>
  <c r="E182" i="4"/>
  <c r="E180" i="4"/>
  <c r="E178" i="4"/>
  <c r="E176" i="4"/>
  <c r="E174" i="4"/>
  <c r="E172" i="4"/>
  <c r="E170" i="4"/>
  <c r="E193" i="4"/>
  <c r="E191" i="4"/>
  <c r="E189" i="4"/>
  <c r="E187" i="4"/>
  <c r="E185" i="4"/>
  <c r="E183" i="4"/>
  <c r="E181" i="4"/>
  <c r="E179" i="4"/>
  <c r="E177" i="4"/>
  <c r="E175" i="4"/>
  <c r="E173" i="4"/>
  <c r="E171" i="4"/>
  <c r="E168" i="4"/>
  <c r="E166" i="4"/>
  <c r="E164" i="4"/>
  <c r="E162" i="4"/>
  <c r="E160" i="4"/>
  <c r="E158" i="4"/>
  <c r="E156" i="4"/>
  <c r="E154" i="4"/>
  <c r="E152" i="4"/>
  <c r="E150" i="4"/>
  <c r="E148" i="4"/>
  <c r="E146" i="4"/>
  <c r="E144" i="4"/>
  <c r="E142" i="4"/>
  <c r="E140" i="4"/>
  <c r="E138" i="4"/>
  <c r="E136" i="4"/>
  <c r="E134" i="4"/>
  <c r="E132" i="4"/>
  <c r="E130" i="4"/>
  <c r="E128" i="4"/>
  <c r="E126" i="4"/>
  <c r="E124" i="4"/>
  <c r="E122" i="4"/>
  <c r="E169" i="4"/>
  <c r="E167" i="4"/>
  <c r="E165" i="4"/>
  <c r="E163" i="4"/>
  <c r="E161" i="4"/>
  <c r="E159" i="4"/>
  <c r="E157" i="4"/>
  <c r="E155" i="4"/>
  <c r="E153" i="4"/>
  <c r="E151" i="4"/>
  <c r="E149" i="4"/>
  <c r="E147" i="4"/>
  <c r="E145" i="4"/>
  <c r="E143" i="4"/>
  <c r="E141" i="4"/>
  <c r="E139" i="4"/>
  <c r="E137" i="4"/>
  <c r="E135" i="4"/>
  <c r="E133" i="4"/>
  <c r="E131" i="4"/>
  <c r="E129" i="4"/>
  <c r="E127" i="4"/>
  <c r="E125" i="4"/>
  <c r="E123" i="4"/>
  <c r="F193" i="4"/>
  <c r="F191" i="4"/>
  <c r="F189" i="4"/>
  <c r="F187" i="4"/>
  <c r="F185" i="4"/>
  <c r="F183" i="4"/>
  <c r="F181" i="4"/>
  <c r="F179" i="4"/>
  <c r="F177" i="4"/>
  <c r="F175" i="4"/>
  <c r="F173" i="4"/>
  <c r="F171" i="4"/>
  <c r="F192" i="4"/>
  <c r="F190" i="4"/>
  <c r="F188" i="4"/>
  <c r="F186" i="4"/>
  <c r="F184" i="4"/>
  <c r="F182" i="4"/>
  <c r="F180" i="4"/>
  <c r="F178" i="4"/>
  <c r="F176" i="4"/>
  <c r="F174" i="4"/>
  <c r="F172" i="4"/>
  <c r="F170" i="4"/>
  <c r="F169" i="4"/>
  <c r="F167" i="4"/>
  <c r="F165" i="4"/>
  <c r="F163" i="4"/>
  <c r="F161" i="4"/>
  <c r="F159" i="4"/>
  <c r="F157" i="4"/>
  <c r="F155" i="4"/>
  <c r="F153" i="4"/>
  <c r="F151" i="4"/>
  <c r="F149" i="4"/>
  <c r="F147" i="4"/>
  <c r="F145" i="4"/>
  <c r="F143" i="4"/>
  <c r="F141" i="4"/>
  <c r="F139" i="4"/>
  <c r="F137" i="4"/>
  <c r="F135" i="4"/>
  <c r="F133" i="4"/>
  <c r="F131" i="4"/>
  <c r="F129" i="4"/>
  <c r="F127" i="4"/>
  <c r="F125" i="4"/>
  <c r="F123" i="4"/>
  <c r="F121" i="4"/>
  <c r="F168" i="4"/>
  <c r="F166" i="4"/>
  <c r="F164" i="4"/>
  <c r="F162" i="4"/>
  <c r="F160" i="4"/>
  <c r="F158" i="4"/>
  <c r="F156" i="4"/>
  <c r="F154" i="4"/>
  <c r="F152" i="4"/>
  <c r="F150" i="4"/>
  <c r="F148" i="4"/>
  <c r="F146" i="4"/>
  <c r="F144" i="4"/>
  <c r="F142" i="4"/>
  <c r="F140" i="4"/>
  <c r="F138" i="4"/>
  <c r="F136" i="4"/>
  <c r="F134" i="4"/>
  <c r="F132" i="4"/>
  <c r="F130" i="4"/>
  <c r="F128" i="4"/>
  <c r="F126" i="4"/>
  <c r="F124" i="4"/>
  <c r="F122" i="4"/>
  <c r="F34" i="4"/>
  <c r="D89" i="4"/>
  <c r="F89" i="4"/>
  <c r="E90" i="4"/>
  <c r="G90" i="4"/>
  <c r="D91" i="4"/>
  <c r="F91" i="4"/>
  <c r="E92" i="4"/>
  <c r="G92" i="4"/>
  <c r="D93" i="4"/>
  <c r="F93" i="4"/>
  <c r="E94" i="4"/>
  <c r="G94" i="4"/>
  <c r="D95" i="4"/>
  <c r="F95" i="4"/>
  <c r="E96" i="4"/>
  <c r="G96" i="4"/>
  <c r="D97" i="4"/>
  <c r="F97" i="4"/>
  <c r="E98" i="4"/>
  <c r="G98" i="4"/>
  <c r="D99" i="4"/>
  <c r="F99" i="4"/>
  <c r="E100" i="4"/>
  <c r="G100" i="4"/>
  <c r="D101" i="4"/>
  <c r="F101" i="4"/>
  <c r="E102" i="4"/>
  <c r="G102" i="4"/>
  <c r="D103" i="4"/>
  <c r="F103" i="4"/>
  <c r="E104" i="4"/>
  <c r="G104" i="4"/>
  <c r="D105" i="4"/>
  <c r="F105" i="4"/>
  <c r="E106" i="4"/>
  <c r="G106" i="4"/>
  <c r="D107" i="4"/>
  <c r="F107" i="4"/>
  <c r="E108" i="4"/>
  <c r="G108" i="4"/>
  <c r="D109" i="4"/>
  <c r="F109" i="4"/>
  <c r="E110" i="4"/>
  <c r="G110" i="4"/>
  <c r="D111" i="4"/>
  <c r="F111" i="4"/>
  <c r="E112" i="4"/>
  <c r="G112" i="4"/>
  <c r="D113" i="4"/>
  <c r="F113" i="4"/>
  <c r="E114" i="4"/>
  <c r="G114" i="4"/>
  <c r="D115" i="4"/>
  <c r="F115" i="4"/>
  <c r="E116" i="4"/>
  <c r="G116" i="4"/>
  <c r="D117" i="4"/>
  <c r="F117" i="4"/>
  <c r="E118" i="4"/>
  <c r="G118" i="4"/>
  <c r="D119" i="4"/>
  <c r="F119" i="4"/>
  <c r="E120" i="4"/>
  <c r="I120" i="4" s="1"/>
  <c r="D121" i="4"/>
  <c r="F18" i="4"/>
  <c r="G192" i="4"/>
  <c r="G190" i="4"/>
  <c r="G188" i="4"/>
  <c r="G186" i="4"/>
  <c r="G184" i="4"/>
  <c r="G182" i="4"/>
  <c r="G180" i="4"/>
  <c r="G178" i="4"/>
  <c r="G176" i="4"/>
  <c r="G174" i="4"/>
  <c r="G172" i="4"/>
  <c r="G170" i="4"/>
  <c r="G193" i="4"/>
  <c r="G191" i="4"/>
  <c r="G189" i="4"/>
  <c r="G187" i="4"/>
  <c r="G185" i="4"/>
  <c r="G183" i="4"/>
  <c r="G181" i="4"/>
  <c r="G179" i="4"/>
  <c r="G177" i="4"/>
  <c r="G175" i="4"/>
  <c r="G173" i="4"/>
  <c r="G171" i="4"/>
  <c r="G168" i="4"/>
  <c r="G166" i="4"/>
  <c r="G164" i="4"/>
  <c r="G162" i="4"/>
  <c r="G160" i="4"/>
  <c r="G158" i="4"/>
  <c r="G156" i="4"/>
  <c r="G154" i="4"/>
  <c r="G152" i="4"/>
  <c r="G150" i="4"/>
  <c r="G148" i="4"/>
  <c r="G146" i="4"/>
  <c r="G144" i="4"/>
  <c r="G142" i="4"/>
  <c r="G140" i="4"/>
  <c r="G138" i="4"/>
  <c r="G136" i="4"/>
  <c r="G134" i="4"/>
  <c r="G132" i="4"/>
  <c r="G130" i="4"/>
  <c r="G128" i="4"/>
  <c r="G126" i="4"/>
  <c r="G124" i="4"/>
  <c r="G122" i="4"/>
  <c r="G169" i="4"/>
  <c r="G167" i="4"/>
  <c r="G165" i="4"/>
  <c r="G163" i="4"/>
  <c r="G161" i="4"/>
  <c r="G159" i="4"/>
  <c r="G157" i="4"/>
  <c r="G155" i="4"/>
  <c r="G153" i="4"/>
  <c r="G151" i="4"/>
  <c r="G149" i="4"/>
  <c r="G147" i="4"/>
  <c r="G145" i="4"/>
  <c r="G143" i="4"/>
  <c r="G141" i="4"/>
  <c r="G139" i="4"/>
  <c r="G137" i="4"/>
  <c r="G135" i="4"/>
  <c r="G133" i="4"/>
  <c r="G131" i="4"/>
  <c r="G129" i="4"/>
  <c r="G127" i="4"/>
  <c r="G125" i="4"/>
  <c r="G123" i="4"/>
  <c r="G121" i="4"/>
  <c r="E89" i="4"/>
  <c r="G89" i="4"/>
  <c r="D90" i="4"/>
  <c r="H90" i="4" s="1"/>
  <c r="F90" i="4"/>
  <c r="E91" i="4"/>
  <c r="I91" i="4" s="1"/>
  <c r="G91" i="4"/>
  <c r="D92" i="4"/>
  <c r="F92" i="4"/>
  <c r="E93" i="4"/>
  <c r="I93" i="4" s="1"/>
  <c r="G93" i="4"/>
  <c r="D94" i="4"/>
  <c r="H94" i="4" s="1"/>
  <c r="F94" i="4"/>
  <c r="E95" i="4"/>
  <c r="G95" i="4"/>
  <c r="D96" i="4"/>
  <c r="H96" i="4" s="1"/>
  <c r="F96" i="4"/>
  <c r="E97" i="4"/>
  <c r="I97" i="4" s="1"/>
  <c r="G97" i="4"/>
  <c r="D98" i="4"/>
  <c r="F98" i="4"/>
  <c r="E99" i="4"/>
  <c r="I99" i="4" s="1"/>
  <c r="G99" i="4"/>
  <c r="D100" i="4"/>
  <c r="H100" i="4" s="1"/>
  <c r="F100" i="4"/>
  <c r="E101" i="4"/>
  <c r="G101" i="4"/>
  <c r="D102" i="4"/>
  <c r="H102" i="4" s="1"/>
  <c r="F102" i="4"/>
  <c r="E103" i="4"/>
  <c r="I103" i="4" s="1"/>
  <c r="G103" i="4"/>
  <c r="D104" i="4"/>
  <c r="F104" i="4"/>
  <c r="E105" i="4"/>
  <c r="I105" i="4" s="1"/>
  <c r="G105" i="4"/>
  <c r="D106" i="4"/>
  <c r="H106" i="4" s="1"/>
  <c r="F106" i="4"/>
  <c r="E107" i="4"/>
  <c r="G107" i="4"/>
  <c r="D108" i="4"/>
  <c r="H108" i="4" s="1"/>
  <c r="F108" i="4"/>
  <c r="E109" i="4"/>
  <c r="G109" i="4"/>
  <c r="D110" i="4"/>
  <c r="H110" i="4" s="1"/>
  <c r="F110" i="4"/>
  <c r="E111" i="4"/>
  <c r="I111" i="4" s="1"/>
  <c r="G111" i="4"/>
  <c r="D112" i="4"/>
  <c r="H112" i="4" s="1"/>
  <c r="F112" i="4"/>
  <c r="E113" i="4"/>
  <c r="I113" i="4" s="1"/>
  <c r="G113" i="4"/>
  <c r="D114" i="4"/>
  <c r="H114" i="4" s="1"/>
  <c r="F114" i="4"/>
  <c r="E115" i="4"/>
  <c r="I115" i="4" s="1"/>
  <c r="G115" i="4"/>
  <c r="D116" i="4"/>
  <c r="H116" i="4" s="1"/>
  <c r="F116" i="4"/>
  <c r="E117" i="4"/>
  <c r="I117" i="4" s="1"/>
  <c r="G117" i="4"/>
  <c r="D118" i="4"/>
  <c r="H118" i="4" s="1"/>
  <c r="F118" i="4"/>
  <c r="E119" i="4"/>
  <c r="G119" i="4"/>
  <c r="D120" i="4"/>
  <c r="H120" i="4" s="1"/>
  <c r="J120" i="4" s="1"/>
  <c r="F120" i="4"/>
  <c r="E121" i="4"/>
  <c r="C37" i="1"/>
  <c r="I119" i="4" l="1"/>
  <c r="L287" i="13"/>
  <c r="N287" i="13" s="1"/>
  <c r="K57" i="3"/>
  <c r="M57" i="3" s="1"/>
  <c r="L226" i="13"/>
  <c r="N226" i="13" s="1"/>
  <c r="L177" i="13"/>
  <c r="N177" i="13" s="1"/>
  <c r="L121" i="13"/>
  <c r="N121" i="13" s="1"/>
  <c r="L66" i="13"/>
  <c r="N66" i="13" s="1"/>
  <c r="L23" i="13"/>
  <c r="N23" i="13" s="1"/>
  <c r="L23" i="8"/>
  <c r="N23" i="8" s="1"/>
  <c r="K14" i="3"/>
  <c r="M14" i="3" s="1"/>
  <c r="L111" i="2"/>
  <c r="N111" i="2" s="1"/>
  <c r="L68" i="2"/>
  <c r="N68" i="2" s="1"/>
  <c r="L23" i="2"/>
  <c r="N23" i="2" s="1"/>
  <c r="H121" i="4"/>
  <c r="K288" i="13"/>
  <c r="M288" i="13" s="1"/>
  <c r="J58" i="3"/>
  <c r="L58" i="3" s="1"/>
  <c r="N58" i="3" s="1"/>
  <c r="O58" i="3" s="1"/>
  <c r="K234" i="13"/>
  <c r="M234" i="13" s="1"/>
  <c r="K178" i="13"/>
  <c r="M178" i="13" s="1"/>
  <c r="O178" i="13" s="1"/>
  <c r="P178" i="13" s="1"/>
  <c r="K24" i="13"/>
  <c r="M24" i="13" s="1"/>
  <c r="K122" i="13"/>
  <c r="M122" i="13" s="1"/>
  <c r="K67" i="13"/>
  <c r="M67" i="13" s="1"/>
  <c r="K24" i="8"/>
  <c r="M24" i="8" s="1"/>
  <c r="O24" i="8" s="1"/>
  <c r="J15" i="3"/>
  <c r="L15" i="3" s="1"/>
  <c r="K112" i="2"/>
  <c r="M112" i="2" s="1"/>
  <c r="O112" i="2" s="1"/>
  <c r="P112" i="2" s="1"/>
  <c r="K69" i="2"/>
  <c r="M69" i="2" s="1"/>
  <c r="K24" i="2"/>
  <c r="M24" i="2" s="1"/>
  <c r="O24" i="2" s="1"/>
  <c r="B26" i="5" s="1"/>
  <c r="L291" i="13"/>
  <c r="N291" i="13" s="1"/>
  <c r="K61" i="3"/>
  <c r="M61" i="3" s="1"/>
  <c r="L232" i="13"/>
  <c r="N232" i="13" s="1"/>
  <c r="L181" i="13"/>
  <c r="N181" i="13" s="1"/>
  <c r="L125" i="13"/>
  <c r="N125" i="13" s="1"/>
  <c r="L70" i="13"/>
  <c r="N70" i="13" s="1"/>
  <c r="L27" i="13"/>
  <c r="N27" i="13" s="1"/>
  <c r="L27" i="8"/>
  <c r="N27" i="8" s="1"/>
  <c r="K18" i="3"/>
  <c r="M18" i="3" s="1"/>
  <c r="L115" i="2"/>
  <c r="N115" i="2" s="1"/>
  <c r="L72" i="2"/>
  <c r="N72" i="2" s="1"/>
  <c r="L27" i="2"/>
  <c r="N27" i="2" s="1"/>
  <c r="L293" i="13"/>
  <c r="N293" i="13" s="1"/>
  <c r="K63" i="3"/>
  <c r="M63" i="3" s="1"/>
  <c r="L238" i="13"/>
  <c r="N238" i="13" s="1"/>
  <c r="L183" i="13"/>
  <c r="N183" i="13" s="1"/>
  <c r="L127" i="13"/>
  <c r="N127" i="13" s="1"/>
  <c r="L72" i="13"/>
  <c r="N72" i="13" s="1"/>
  <c r="L29" i="13"/>
  <c r="N29" i="13" s="1"/>
  <c r="L29" i="8"/>
  <c r="N29" i="8" s="1"/>
  <c r="K20" i="3"/>
  <c r="M20" i="3" s="1"/>
  <c r="L117" i="2"/>
  <c r="N117" i="2" s="1"/>
  <c r="L74" i="2"/>
  <c r="N74" i="2" s="1"/>
  <c r="L29" i="2"/>
  <c r="N29" i="2" s="1"/>
  <c r="L290" i="13"/>
  <c r="N290" i="13" s="1"/>
  <c r="K60" i="3"/>
  <c r="M60" i="3" s="1"/>
  <c r="L242" i="13"/>
  <c r="N242" i="13" s="1"/>
  <c r="L180" i="13"/>
  <c r="N180" i="13" s="1"/>
  <c r="L124" i="13"/>
  <c r="N124" i="13" s="1"/>
  <c r="L69" i="13"/>
  <c r="N69" i="13" s="1"/>
  <c r="L26" i="13"/>
  <c r="N26" i="13" s="1"/>
  <c r="L26" i="8"/>
  <c r="N26" i="8" s="1"/>
  <c r="K17" i="3"/>
  <c r="M17" i="3" s="1"/>
  <c r="L114" i="2"/>
  <c r="N114" i="2" s="1"/>
  <c r="L71" i="2"/>
  <c r="N71" i="2" s="1"/>
  <c r="L26" i="2"/>
  <c r="N26" i="2" s="1"/>
  <c r="L295" i="13"/>
  <c r="N295" i="13" s="1"/>
  <c r="K65" i="3"/>
  <c r="M65" i="3" s="1"/>
  <c r="L236" i="13"/>
  <c r="N236" i="13" s="1"/>
  <c r="L185" i="13"/>
  <c r="N185" i="13" s="1"/>
  <c r="L129" i="13"/>
  <c r="N129" i="13" s="1"/>
  <c r="L74" i="13"/>
  <c r="N74" i="13" s="1"/>
  <c r="L31" i="13"/>
  <c r="N31" i="13" s="1"/>
  <c r="L31" i="8"/>
  <c r="N31" i="8" s="1"/>
  <c r="K22" i="3"/>
  <c r="M22" i="3" s="1"/>
  <c r="L119" i="2"/>
  <c r="N119" i="2" s="1"/>
  <c r="L76" i="2"/>
  <c r="N76" i="2" s="1"/>
  <c r="L31" i="2"/>
  <c r="N31" i="2" s="1"/>
  <c r="L297" i="13"/>
  <c r="N297" i="13" s="1"/>
  <c r="K67" i="3"/>
  <c r="M67" i="3" s="1"/>
  <c r="L233" i="13"/>
  <c r="N233" i="13" s="1"/>
  <c r="L187" i="13"/>
  <c r="N187" i="13" s="1"/>
  <c r="L131" i="13"/>
  <c r="N131" i="13" s="1"/>
  <c r="L76" i="13"/>
  <c r="N76" i="13" s="1"/>
  <c r="L33" i="13"/>
  <c r="N33" i="13" s="1"/>
  <c r="L33" i="8"/>
  <c r="N33" i="8" s="1"/>
  <c r="K24" i="3"/>
  <c r="M24" i="3" s="1"/>
  <c r="L121" i="2"/>
  <c r="N121" i="2" s="1"/>
  <c r="L78" i="2"/>
  <c r="N78" i="2" s="1"/>
  <c r="L33" i="2"/>
  <c r="N33" i="2" s="1"/>
  <c r="L299" i="13"/>
  <c r="N299" i="13" s="1"/>
  <c r="K69" i="3"/>
  <c r="M69" i="3" s="1"/>
  <c r="L224" i="13"/>
  <c r="N224" i="13" s="1"/>
  <c r="L189" i="13"/>
  <c r="N189" i="13" s="1"/>
  <c r="L133" i="13"/>
  <c r="N133" i="13" s="1"/>
  <c r="L78" i="13"/>
  <c r="N78" i="13" s="1"/>
  <c r="L35" i="13"/>
  <c r="N35" i="13" s="1"/>
  <c r="L35" i="8"/>
  <c r="N35" i="8" s="1"/>
  <c r="K26" i="3"/>
  <c r="M26" i="3" s="1"/>
  <c r="L123" i="2"/>
  <c r="N123" i="2" s="1"/>
  <c r="L80" i="2"/>
  <c r="N80" i="2" s="1"/>
  <c r="L35" i="2"/>
  <c r="N35" i="2" s="1"/>
  <c r="L305" i="13"/>
  <c r="N305" i="13" s="1"/>
  <c r="K75" i="3"/>
  <c r="M75" i="3" s="1"/>
  <c r="L255" i="13"/>
  <c r="N255" i="13" s="1"/>
  <c r="L195" i="13"/>
  <c r="N195" i="13" s="1"/>
  <c r="L139" i="13"/>
  <c r="N139" i="13" s="1"/>
  <c r="L84" i="13"/>
  <c r="N84" i="13" s="1"/>
  <c r="L41" i="13"/>
  <c r="N41" i="13" s="1"/>
  <c r="L41" i="8"/>
  <c r="N41" i="8" s="1"/>
  <c r="K32" i="3"/>
  <c r="M32" i="3" s="1"/>
  <c r="L129" i="2"/>
  <c r="N129" i="2" s="1"/>
  <c r="L86" i="2"/>
  <c r="N86" i="2" s="1"/>
  <c r="L41" i="2"/>
  <c r="N41" i="2" s="1"/>
  <c r="L309" i="13"/>
  <c r="N309" i="13" s="1"/>
  <c r="K79" i="3"/>
  <c r="M79" i="3" s="1"/>
  <c r="L249" i="13"/>
  <c r="N249" i="13" s="1"/>
  <c r="L199" i="13"/>
  <c r="N199" i="13" s="1"/>
  <c r="L143" i="13"/>
  <c r="N143" i="13" s="1"/>
  <c r="L88" i="13"/>
  <c r="N88" i="13" s="1"/>
  <c r="L45" i="13"/>
  <c r="N45" i="13" s="1"/>
  <c r="L45" i="8"/>
  <c r="N45" i="8" s="1"/>
  <c r="K36" i="3"/>
  <c r="M36" i="3" s="1"/>
  <c r="L133" i="2"/>
  <c r="N133" i="2" s="1"/>
  <c r="L90" i="2"/>
  <c r="N90" i="2" s="1"/>
  <c r="L45" i="2"/>
  <c r="N45" i="2" s="1"/>
  <c r="L301" i="13"/>
  <c r="N301" i="13" s="1"/>
  <c r="K71" i="3"/>
  <c r="M71" i="3" s="1"/>
  <c r="L227" i="13"/>
  <c r="N227" i="13" s="1"/>
  <c r="L191" i="13"/>
  <c r="N191" i="13" s="1"/>
  <c r="L135" i="13"/>
  <c r="N135" i="13" s="1"/>
  <c r="L80" i="13"/>
  <c r="N80" i="13" s="1"/>
  <c r="L37" i="13"/>
  <c r="N37" i="13" s="1"/>
  <c r="L37" i="8"/>
  <c r="N37" i="8" s="1"/>
  <c r="K28" i="3"/>
  <c r="M28" i="3" s="1"/>
  <c r="L125" i="2"/>
  <c r="N125" i="2" s="1"/>
  <c r="L82" i="2"/>
  <c r="N82" i="2" s="1"/>
  <c r="L37" i="2"/>
  <c r="N37" i="2" s="1"/>
  <c r="L304" i="13"/>
  <c r="N304" i="13" s="1"/>
  <c r="K74" i="3"/>
  <c r="M74" i="3" s="1"/>
  <c r="L256" i="13"/>
  <c r="N256" i="13" s="1"/>
  <c r="L194" i="13"/>
  <c r="N194" i="13" s="1"/>
  <c r="L138" i="13"/>
  <c r="N138" i="13" s="1"/>
  <c r="L83" i="13"/>
  <c r="N83" i="13" s="1"/>
  <c r="L40" i="13"/>
  <c r="N40" i="13" s="1"/>
  <c r="L40" i="8"/>
  <c r="N40" i="8" s="1"/>
  <c r="K31" i="3"/>
  <c r="M31" i="3" s="1"/>
  <c r="L128" i="2"/>
  <c r="N128" i="2" s="1"/>
  <c r="L85" i="2"/>
  <c r="N85" i="2" s="1"/>
  <c r="L40" i="2"/>
  <c r="N40" i="2" s="1"/>
  <c r="L308" i="13"/>
  <c r="N308" i="13" s="1"/>
  <c r="K78" i="3"/>
  <c r="M78" i="3" s="1"/>
  <c r="L250" i="13"/>
  <c r="N250" i="13" s="1"/>
  <c r="L198" i="13"/>
  <c r="N198" i="13" s="1"/>
  <c r="L142" i="13"/>
  <c r="N142" i="13" s="1"/>
  <c r="L87" i="13"/>
  <c r="N87" i="13" s="1"/>
  <c r="L44" i="13"/>
  <c r="N44" i="13" s="1"/>
  <c r="L44" i="8"/>
  <c r="N44" i="8" s="1"/>
  <c r="K35" i="3"/>
  <c r="M35" i="3" s="1"/>
  <c r="L132" i="2"/>
  <c r="N132" i="2" s="1"/>
  <c r="L89" i="2"/>
  <c r="N89" i="2" s="1"/>
  <c r="L44" i="2"/>
  <c r="N44" i="2" s="1"/>
  <c r="K290" i="13"/>
  <c r="M290" i="13" s="1"/>
  <c r="O290" i="13" s="1"/>
  <c r="P290" i="13" s="1"/>
  <c r="J60" i="3"/>
  <c r="L60" i="3" s="1"/>
  <c r="N60" i="3" s="1"/>
  <c r="O60" i="3" s="1"/>
  <c r="K242" i="13"/>
  <c r="M242" i="13" s="1"/>
  <c r="O242" i="13" s="1"/>
  <c r="P242" i="13" s="1"/>
  <c r="K180" i="13"/>
  <c r="M180" i="13" s="1"/>
  <c r="O180" i="13" s="1"/>
  <c r="P180" i="13" s="1"/>
  <c r="K26" i="13"/>
  <c r="M26" i="13" s="1"/>
  <c r="O26" i="13" s="1"/>
  <c r="P26" i="13" s="1"/>
  <c r="K124" i="13"/>
  <c r="M124" i="13" s="1"/>
  <c r="O124" i="13" s="1"/>
  <c r="P124" i="13" s="1"/>
  <c r="K69" i="13"/>
  <c r="M69" i="13" s="1"/>
  <c r="K26" i="8"/>
  <c r="M26" i="8" s="1"/>
  <c r="O26" i="8" s="1"/>
  <c r="J17" i="3"/>
  <c r="L17" i="3" s="1"/>
  <c r="N17" i="3" s="1"/>
  <c r="K114" i="2"/>
  <c r="M114" i="2" s="1"/>
  <c r="O114" i="2" s="1"/>
  <c r="P114" i="2" s="1"/>
  <c r="K71" i="2"/>
  <c r="M71" i="2" s="1"/>
  <c r="O71" i="2" s="1"/>
  <c r="P71" i="2" s="1"/>
  <c r="K26" i="2"/>
  <c r="M26" i="2" s="1"/>
  <c r="O26" i="2" s="1"/>
  <c r="B9" i="5" s="1"/>
  <c r="K295" i="13"/>
  <c r="M295" i="13" s="1"/>
  <c r="O295" i="13" s="1"/>
  <c r="P295" i="13" s="1"/>
  <c r="J65" i="3"/>
  <c r="L65" i="3" s="1"/>
  <c r="N65" i="3" s="1"/>
  <c r="O65" i="3" s="1"/>
  <c r="K236" i="13"/>
  <c r="M236" i="13" s="1"/>
  <c r="O236" i="13" s="1"/>
  <c r="P236" i="13" s="1"/>
  <c r="K185" i="13"/>
  <c r="M185" i="13" s="1"/>
  <c r="O185" i="13" s="1"/>
  <c r="P185" i="13" s="1"/>
  <c r="K31" i="13"/>
  <c r="M31" i="13" s="1"/>
  <c r="O31" i="13" s="1"/>
  <c r="P31" i="13" s="1"/>
  <c r="K129" i="13"/>
  <c r="M129" i="13" s="1"/>
  <c r="O129" i="13" s="1"/>
  <c r="P129" i="13" s="1"/>
  <c r="K74" i="13"/>
  <c r="M74" i="13" s="1"/>
  <c r="K31" i="8"/>
  <c r="M31" i="8" s="1"/>
  <c r="O31" i="8" s="1"/>
  <c r="J22" i="3"/>
  <c r="L22" i="3" s="1"/>
  <c r="N22" i="3" s="1"/>
  <c r="K119" i="2"/>
  <c r="M119" i="2" s="1"/>
  <c r="O119" i="2" s="1"/>
  <c r="P119" i="2" s="1"/>
  <c r="K76" i="2"/>
  <c r="M76" i="2" s="1"/>
  <c r="O76" i="2" s="1"/>
  <c r="P76" i="2" s="1"/>
  <c r="K31" i="2"/>
  <c r="M31" i="2" s="1"/>
  <c r="O31" i="2" s="1"/>
  <c r="B6" i="5" s="1"/>
  <c r="K297" i="13"/>
  <c r="M297" i="13" s="1"/>
  <c r="O297" i="13" s="1"/>
  <c r="P297" i="13" s="1"/>
  <c r="J67" i="3"/>
  <c r="L67" i="3" s="1"/>
  <c r="N67" i="3" s="1"/>
  <c r="O67" i="3" s="1"/>
  <c r="K233" i="13"/>
  <c r="M233" i="13" s="1"/>
  <c r="O233" i="13" s="1"/>
  <c r="P233" i="13" s="1"/>
  <c r="K187" i="13"/>
  <c r="M187" i="13" s="1"/>
  <c r="O187" i="13" s="1"/>
  <c r="P187" i="13" s="1"/>
  <c r="K131" i="13"/>
  <c r="M131" i="13" s="1"/>
  <c r="O131" i="13" s="1"/>
  <c r="P131" i="13" s="1"/>
  <c r="K33" i="13"/>
  <c r="M33" i="13" s="1"/>
  <c r="O33" i="13" s="1"/>
  <c r="P33" i="13" s="1"/>
  <c r="K76" i="13"/>
  <c r="M76" i="13" s="1"/>
  <c r="K33" i="8"/>
  <c r="M33" i="8" s="1"/>
  <c r="O33" i="8" s="1"/>
  <c r="J24" i="3"/>
  <c r="L24" i="3" s="1"/>
  <c r="N24" i="3" s="1"/>
  <c r="K121" i="2"/>
  <c r="M121" i="2" s="1"/>
  <c r="O121" i="2" s="1"/>
  <c r="P121" i="2" s="1"/>
  <c r="K78" i="2"/>
  <c r="M78" i="2" s="1"/>
  <c r="O78" i="2" s="1"/>
  <c r="P78" i="2" s="1"/>
  <c r="K33" i="2"/>
  <c r="M33" i="2" s="1"/>
  <c r="O33" i="2" s="1"/>
  <c r="B8" i="5" s="1"/>
  <c r="K291" i="13"/>
  <c r="M291" i="13" s="1"/>
  <c r="O291" i="13" s="1"/>
  <c r="P291" i="13" s="1"/>
  <c r="J61" i="3"/>
  <c r="L61" i="3" s="1"/>
  <c r="N61" i="3" s="1"/>
  <c r="O61" i="3" s="1"/>
  <c r="K232" i="13"/>
  <c r="M232" i="13" s="1"/>
  <c r="O232" i="13" s="1"/>
  <c r="P232" i="13" s="1"/>
  <c r="K181" i="13"/>
  <c r="M181" i="13" s="1"/>
  <c r="O181" i="13" s="1"/>
  <c r="P181" i="13" s="1"/>
  <c r="K27" i="13"/>
  <c r="M27" i="13" s="1"/>
  <c r="O27" i="13" s="1"/>
  <c r="P27" i="13" s="1"/>
  <c r="K125" i="13"/>
  <c r="M125" i="13" s="1"/>
  <c r="O125" i="13" s="1"/>
  <c r="P125" i="13" s="1"/>
  <c r="K70" i="13"/>
  <c r="M70" i="13" s="1"/>
  <c r="K27" i="8"/>
  <c r="M27" i="8" s="1"/>
  <c r="O27" i="8" s="1"/>
  <c r="J18" i="3"/>
  <c r="L18" i="3" s="1"/>
  <c r="N18" i="3" s="1"/>
  <c r="K115" i="2"/>
  <c r="M115" i="2" s="1"/>
  <c r="O115" i="2" s="1"/>
  <c r="P115" i="2" s="1"/>
  <c r="K72" i="2"/>
  <c r="M72" i="2" s="1"/>
  <c r="O72" i="2" s="1"/>
  <c r="P72" i="2" s="1"/>
  <c r="K27" i="2"/>
  <c r="M27" i="2" s="1"/>
  <c r="O27" i="2" s="1"/>
  <c r="B17" i="5" s="1"/>
  <c r="K293" i="13"/>
  <c r="M293" i="13" s="1"/>
  <c r="O293" i="13" s="1"/>
  <c r="P293" i="13" s="1"/>
  <c r="J63" i="3"/>
  <c r="L63" i="3" s="1"/>
  <c r="N63" i="3" s="1"/>
  <c r="O63" i="3" s="1"/>
  <c r="K238" i="13"/>
  <c r="M238" i="13" s="1"/>
  <c r="O238" i="13" s="1"/>
  <c r="P238" i="13" s="1"/>
  <c r="K183" i="13"/>
  <c r="M183" i="13" s="1"/>
  <c r="O183" i="13" s="1"/>
  <c r="P183" i="13" s="1"/>
  <c r="K29" i="13"/>
  <c r="M29" i="13" s="1"/>
  <c r="O29" i="13" s="1"/>
  <c r="P29" i="13" s="1"/>
  <c r="K127" i="13"/>
  <c r="M127" i="13" s="1"/>
  <c r="O127" i="13" s="1"/>
  <c r="P127" i="13" s="1"/>
  <c r="K72" i="13"/>
  <c r="M72" i="13" s="1"/>
  <c r="K29" i="8"/>
  <c r="M29" i="8" s="1"/>
  <c r="O29" i="8" s="1"/>
  <c r="J20" i="3"/>
  <c r="L20" i="3" s="1"/>
  <c r="N20" i="3" s="1"/>
  <c r="K117" i="2"/>
  <c r="M117" i="2" s="1"/>
  <c r="O117" i="2" s="1"/>
  <c r="P117" i="2" s="1"/>
  <c r="K74" i="2"/>
  <c r="M74" i="2" s="1"/>
  <c r="O74" i="2" s="1"/>
  <c r="P74" i="2" s="1"/>
  <c r="K29" i="2"/>
  <c r="M29" i="2" s="1"/>
  <c r="O29" i="2" s="1"/>
  <c r="B14" i="5" s="1"/>
  <c r="K301" i="13"/>
  <c r="M301" i="13" s="1"/>
  <c r="O301" i="13" s="1"/>
  <c r="P301" i="13" s="1"/>
  <c r="J71" i="3"/>
  <c r="L71" i="3" s="1"/>
  <c r="N71" i="3" s="1"/>
  <c r="O71" i="3" s="1"/>
  <c r="K227" i="13"/>
  <c r="M227" i="13" s="1"/>
  <c r="O227" i="13" s="1"/>
  <c r="P227" i="13" s="1"/>
  <c r="K191" i="13"/>
  <c r="M191" i="13" s="1"/>
  <c r="O191" i="13" s="1"/>
  <c r="P191" i="13" s="1"/>
  <c r="K135" i="13"/>
  <c r="M135" i="13" s="1"/>
  <c r="O135" i="13" s="1"/>
  <c r="P135" i="13" s="1"/>
  <c r="K37" i="13"/>
  <c r="M37" i="13" s="1"/>
  <c r="O37" i="13" s="1"/>
  <c r="P37" i="13" s="1"/>
  <c r="K80" i="13"/>
  <c r="M80" i="13" s="1"/>
  <c r="K37" i="8"/>
  <c r="M37" i="8" s="1"/>
  <c r="O37" i="8" s="1"/>
  <c r="J28" i="3"/>
  <c r="L28" i="3" s="1"/>
  <c r="N28" i="3" s="1"/>
  <c r="K125" i="2"/>
  <c r="M125" i="2" s="1"/>
  <c r="O125" i="2" s="1"/>
  <c r="P125" i="2" s="1"/>
  <c r="K82" i="2"/>
  <c r="M82" i="2" s="1"/>
  <c r="O82" i="2" s="1"/>
  <c r="P82" i="2" s="1"/>
  <c r="K37" i="2"/>
  <c r="M37" i="2" s="1"/>
  <c r="O37" i="2" s="1"/>
  <c r="K304" i="13"/>
  <c r="M304" i="13" s="1"/>
  <c r="O304" i="13" s="1"/>
  <c r="P304" i="13" s="1"/>
  <c r="J74" i="3"/>
  <c r="L74" i="3" s="1"/>
  <c r="N74" i="3" s="1"/>
  <c r="O74" i="3" s="1"/>
  <c r="K256" i="13"/>
  <c r="M256" i="13" s="1"/>
  <c r="O256" i="13" s="1"/>
  <c r="P256" i="13" s="1"/>
  <c r="K194" i="13"/>
  <c r="M194" i="13" s="1"/>
  <c r="O194" i="13" s="1"/>
  <c r="P194" i="13" s="1"/>
  <c r="K138" i="13"/>
  <c r="M138" i="13" s="1"/>
  <c r="O138" i="13" s="1"/>
  <c r="P138" i="13" s="1"/>
  <c r="K40" i="13"/>
  <c r="M40" i="13" s="1"/>
  <c r="O40" i="13" s="1"/>
  <c r="P40" i="13" s="1"/>
  <c r="K83" i="13"/>
  <c r="M83" i="13" s="1"/>
  <c r="K40" i="8"/>
  <c r="M40" i="8" s="1"/>
  <c r="O40" i="8" s="1"/>
  <c r="J31" i="3"/>
  <c r="L31" i="3" s="1"/>
  <c r="N31" i="3" s="1"/>
  <c r="K128" i="2"/>
  <c r="M128" i="2" s="1"/>
  <c r="O128" i="2" s="1"/>
  <c r="P128" i="2" s="1"/>
  <c r="K85" i="2"/>
  <c r="M85" i="2" s="1"/>
  <c r="O85" i="2" s="1"/>
  <c r="P85" i="2" s="1"/>
  <c r="K40" i="2"/>
  <c r="M40" i="2" s="1"/>
  <c r="O40" i="2" s="1"/>
  <c r="B37" i="5" s="1"/>
  <c r="K308" i="13"/>
  <c r="M308" i="13" s="1"/>
  <c r="O308" i="13" s="1"/>
  <c r="P308" i="13" s="1"/>
  <c r="J78" i="3"/>
  <c r="L78" i="3" s="1"/>
  <c r="N78" i="3" s="1"/>
  <c r="O78" i="3" s="1"/>
  <c r="K250" i="13"/>
  <c r="M250" i="13" s="1"/>
  <c r="O250" i="13" s="1"/>
  <c r="P250" i="13" s="1"/>
  <c r="K198" i="13"/>
  <c r="M198" i="13" s="1"/>
  <c r="O198" i="13" s="1"/>
  <c r="P198" i="13" s="1"/>
  <c r="K142" i="13"/>
  <c r="M142" i="13" s="1"/>
  <c r="O142" i="13" s="1"/>
  <c r="P142" i="13" s="1"/>
  <c r="K44" i="13"/>
  <c r="M44" i="13" s="1"/>
  <c r="O44" i="13" s="1"/>
  <c r="P44" i="13" s="1"/>
  <c r="K87" i="13"/>
  <c r="M87" i="13" s="1"/>
  <c r="K44" i="8"/>
  <c r="M44" i="8" s="1"/>
  <c r="O44" i="8" s="1"/>
  <c r="J35" i="3"/>
  <c r="L35" i="3" s="1"/>
  <c r="N35" i="3" s="1"/>
  <c r="K132" i="2"/>
  <c r="M132" i="2" s="1"/>
  <c r="O132" i="2" s="1"/>
  <c r="P132" i="2" s="1"/>
  <c r="K89" i="2"/>
  <c r="M89" i="2" s="1"/>
  <c r="O89" i="2" s="1"/>
  <c r="P89" i="2" s="1"/>
  <c r="K44" i="2"/>
  <c r="M44" i="2" s="1"/>
  <c r="O44" i="2" s="1"/>
  <c r="K299" i="13"/>
  <c r="M299" i="13" s="1"/>
  <c r="O299" i="13" s="1"/>
  <c r="P299" i="13" s="1"/>
  <c r="J69" i="3"/>
  <c r="L69" i="3" s="1"/>
  <c r="N69" i="3" s="1"/>
  <c r="O69" i="3" s="1"/>
  <c r="K224" i="13"/>
  <c r="M224" i="13" s="1"/>
  <c r="K189" i="13"/>
  <c r="M189" i="13" s="1"/>
  <c r="O189" i="13" s="1"/>
  <c r="P189" i="13" s="1"/>
  <c r="K133" i="13"/>
  <c r="M133" i="13" s="1"/>
  <c r="O133" i="13" s="1"/>
  <c r="P133" i="13" s="1"/>
  <c r="K35" i="13"/>
  <c r="M35" i="13" s="1"/>
  <c r="O35" i="13" s="1"/>
  <c r="P35" i="13" s="1"/>
  <c r="K78" i="13"/>
  <c r="M78" i="13" s="1"/>
  <c r="K35" i="8"/>
  <c r="M35" i="8" s="1"/>
  <c r="O35" i="8" s="1"/>
  <c r="J26" i="3"/>
  <c r="L26" i="3" s="1"/>
  <c r="N26" i="3" s="1"/>
  <c r="K123" i="2"/>
  <c r="M123" i="2" s="1"/>
  <c r="O123" i="2" s="1"/>
  <c r="P123" i="2" s="1"/>
  <c r="K80" i="2"/>
  <c r="M80" i="2" s="1"/>
  <c r="O80" i="2" s="1"/>
  <c r="P80" i="2" s="1"/>
  <c r="K35" i="2"/>
  <c r="M35" i="2" s="1"/>
  <c r="O35" i="2" s="1"/>
  <c r="B7" i="5" s="1"/>
  <c r="K305" i="13"/>
  <c r="M305" i="13" s="1"/>
  <c r="O305" i="13" s="1"/>
  <c r="P305" i="13" s="1"/>
  <c r="J75" i="3"/>
  <c r="L75" i="3" s="1"/>
  <c r="N75" i="3" s="1"/>
  <c r="O75" i="3" s="1"/>
  <c r="K255" i="13"/>
  <c r="M255" i="13" s="1"/>
  <c r="O255" i="13" s="1"/>
  <c r="P255" i="13" s="1"/>
  <c r="K195" i="13"/>
  <c r="M195" i="13" s="1"/>
  <c r="O195" i="13" s="1"/>
  <c r="P195" i="13" s="1"/>
  <c r="K139" i="13"/>
  <c r="M139" i="13" s="1"/>
  <c r="O139" i="13" s="1"/>
  <c r="P139" i="13" s="1"/>
  <c r="K41" i="13"/>
  <c r="M41" i="13" s="1"/>
  <c r="O41" i="13" s="1"/>
  <c r="P41" i="13" s="1"/>
  <c r="K84" i="13"/>
  <c r="M84" i="13" s="1"/>
  <c r="K41" i="8"/>
  <c r="M41" i="8" s="1"/>
  <c r="O41" i="8" s="1"/>
  <c r="J32" i="3"/>
  <c r="L32" i="3" s="1"/>
  <c r="N32" i="3" s="1"/>
  <c r="K129" i="2"/>
  <c r="M129" i="2" s="1"/>
  <c r="O129" i="2" s="1"/>
  <c r="P129" i="2" s="1"/>
  <c r="K86" i="2"/>
  <c r="M86" i="2" s="1"/>
  <c r="O86" i="2" s="1"/>
  <c r="P86" i="2" s="1"/>
  <c r="K41" i="2"/>
  <c r="M41" i="2" s="1"/>
  <c r="O41" i="2" s="1"/>
  <c r="K309" i="13"/>
  <c r="M309" i="13" s="1"/>
  <c r="O309" i="13" s="1"/>
  <c r="P309" i="13" s="1"/>
  <c r="J79" i="3"/>
  <c r="L79" i="3" s="1"/>
  <c r="N79" i="3" s="1"/>
  <c r="O79" i="3" s="1"/>
  <c r="K249" i="13"/>
  <c r="M249" i="13" s="1"/>
  <c r="O249" i="13" s="1"/>
  <c r="P249" i="13" s="1"/>
  <c r="K199" i="13"/>
  <c r="M199" i="13" s="1"/>
  <c r="O199" i="13" s="1"/>
  <c r="P199" i="13" s="1"/>
  <c r="K143" i="13"/>
  <c r="M143" i="13" s="1"/>
  <c r="O143" i="13" s="1"/>
  <c r="P143" i="13" s="1"/>
  <c r="K45" i="13"/>
  <c r="M45" i="13" s="1"/>
  <c r="O45" i="13" s="1"/>
  <c r="P45" i="13" s="1"/>
  <c r="K88" i="13"/>
  <c r="M88" i="13" s="1"/>
  <c r="K45" i="8"/>
  <c r="M45" i="8" s="1"/>
  <c r="O45" i="8" s="1"/>
  <c r="J36" i="3"/>
  <c r="L36" i="3" s="1"/>
  <c r="N36" i="3" s="1"/>
  <c r="K133" i="2"/>
  <c r="M133" i="2" s="1"/>
  <c r="O133" i="2" s="1"/>
  <c r="P133" i="2" s="1"/>
  <c r="K90" i="2"/>
  <c r="M90" i="2" s="1"/>
  <c r="O90" i="2" s="1"/>
  <c r="P90" i="2" s="1"/>
  <c r="K45" i="2"/>
  <c r="M45" i="2" s="1"/>
  <c r="O45" i="2" s="1"/>
  <c r="I121" i="4"/>
  <c r="L288" i="13"/>
  <c r="N288" i="13" s="1"/>
  <c r="K58" i="3"/>
  <c r="M58" i="3" s="1"/>
  <c r="L234" i="13"/>
  <c r="N234" i="13" s="1"/>
  <c r="L178" i="13"/>
  <c r="N178" i="13" s="1"/>
  <c r="L122" i="13"/>
  <c r="N122" i="13" s="1"/>
  <c r="L67" i="13"/>
  <c r="N67" i="13" s="1"/>
  <c r="L24" i="13"/>
  <c r="N24" i="13" s="1"/>
  <c r="L24" i="8"/>
  <c r="N24" i="8" s="1"/>
  <c r="K15" i="3"/>
  <c r="M15" i="3" s="1"/>
  <c r="L112" i="2"/>
  <c r="N112" i="2" s="1"/>
  <c r="L69" i="2"/>
  <c r="N69" i="2" s="1"/>
  <c r="L24" i="2"/>
  <c r="N24" i="2" s="1"/>
  <c r="I109" i="4"/>
  <c r="L286" i="13"/>
  <c r="N286" i="13" s="1"/>
  <c r="K56" i="3"/>
  <c r="M56" i="3" s="1"/>
  <c r="L243" i="13"/>
  <c r="N243" i="13" s="1"/>
  <c r="L176" i="13"/>
  <c r="N176" i="13" s="1"/>
  <c r="L120" i="13"/>
  <c r="N120" i="13" s="1"/>
  <c r="L65" i="13"/>
  <c r="N65" i="13" s="1"/>
  <c r="L22" i="13"/>
  <c r="N22" i="13" s="1"/>
  <c r="L22" i="8"/>
  <c r="N22" i="8" s="1"/>
  <c r="K13" i="3"/>
  <c r="M13" i="3" s="1"/>
  <c r="L110" i="2"/>
  <c r="N110" i="2" s="1"/>
  <c r="L67" i="2"/>
  <c r="N67" i="2" s="1"/>
  <c r="L22" i="2"/>
  <c r="N22" i="2" s="1"/>
  <c r="I107" i="4"/>
  <c r="L285" i="13"/>
  <c r="N285" i="13" s="1"/>
  <c r="K55" i="3"/>
  <c r="M55" i="3" s="1"/>
  <c r="L240" i="13"/>
  <c r="N240" i="13" s="1"/>
  <c r="L175" i="13"/>
  <c r="N175" i="13" s="1"/>
  <c r="L119" i="13"/>
  <c r="N119" i="13" s="1"/>
  <c r="L64" i="13"/>
  <c r="N64" i="13" s="1"/>
  <c r="L21" i="13"/>
  <c r="N21" i="13" s="1"/>
  <c r="L21" i="8"/>
  <c r="N21" i="8" s="1"/>
  <c r="K12" i="3"/>
  <c r="M12" i="3" s="1"/>
  <c r="L109" i="2"/>
  <c r="N109" i="2" s="1"/>
  <c r="L66" i="2"/>
  <c r="N66" i="2" s="1"/>
  <c r="L21" i="2"/>
  <c r="N21" i="2" s="1"/>
  <c r="H104" i="4"/>
  <c r="K284" i="13"/>
  <c r="M284" i="13" s="1"/>
  <c r="J54" i="3"/>
  <c r="L54" i="3" s="1"/>
  <c r="N54" i="3" s="1"/>
  <c r="O54" i="3" s="1"/>
  <c r="K241" i="13"/>
  <c r="M241" i="13" s="1"/>
  <c r="K174" i="13"/>
  <c r="M174" i="13" s="1"/>
  <c r="O174" i="13" s="1"/>
  <c r="P174" i="13" s="1"/>
  <c r="K20" i="13"/>
  <c r="M20" i="13" s="1"/>
  <c r="K20" i="8"/>
  <c r="M20" i="8" s="1"/>
  <c r="O20" i="8" s="1"/>
  <c r="K118" i="13"/>
  <c r="M118" i="13" s="1"/>
  <c r="K63" i="13"/>
  <c r="M63" i="13" s="1"/>
  <c r="O63" i="13" s="1"/>
  <c r="P63" i="13" s="1"/>
  <c r="J11" i="3"/>
  <c r="L11" i="3" s="1"/>
  <c r="K108" i="2"/>
  <c r="M108" i="2" s="1"/>
  <c r="O108" i="2" s="1"/>
  <c r="P108" i="2" s="1"/>
  <c r="K65" i="2"/>
  <c r="M65" i="2" s="1"/>
  <c r="K20" i="2"/>
  <c r="M20" i="2" s="1"/>
  <c r="O20" i="2" s="1"/>
  <c r="B27" i="5" s="1"/>
  <c r="I101" i="4"/>
  <c r="L283" i="13"/>
  <c r="N283" i="13" s="1"/>
  <c r="K53" i="3"/>
  <c r="M53" i="3" s="1"/>
  <c r="L244" i="13"/>
  <c r="N244" i="13" s="1"/>
  <c r="L173" i="13"/>
  <c r="N173" i="13" s="1"/>
  <c r="L117" i="13"/>
  <c r="N117" i="13" s="1"/>
  <c r="L62" i="13"/>
  <c r="N62" i="13" s="1"/>
  <c r="L19" i="13"/>
  <c r="N19" i="13" s="1"/>
  <c r="L19" i="8"/>
  <c r="N19" i="8" s="1"/>
  <c r="K10" i="3"/>
  <c r="M10" i="3" s="1"/>
  <c r="L107" i="2"/>
  <c r="N107" i="2" s="1"/>
  <c r="L64" i="2"/>
  <c r="N64" i="2" s="1"/>
  <c r="L19" i="2"/>
  <c r="N19" i="2" s="1"/>
  <c r="H98" i="4"/>
  <c r="K282" i="13"/>
  <c r="M282" i="13" s="1"/>
  <c r="J52" i="3"/>
  <c r="L52" i="3" s="1"/>
  <c r="N52" i="3" s="1"/>
  <c r="O52" i="3" s="1"/>
  <c r="K247" i="13"/>
  <c r="M247" i="13" s="1"/>
  <c r="K172" i="13"/>
  <c r="M172" i="13" s="1"/>
  <c r="O172" i="13" s="1"/>
  <c r="P172" i="13" s="1"/>
  <c r="K18" i="13"/>
  <c r="M18" i="13" s="1"/>
  <c r="K18" i="8"/>
  <c r="M18" i="8" s="1"/>
  <c r="O18" i="8" s="1"/>
  <c r="K116" i="13"/>
  <c r="M116" i="13" s="1"/>
  <c r="K61" i="13"/>
  <c r="M61" i="13" s="1"/>
  <c r="O61" i="13" s="1"/>
  <c r="P61" i="13" s="1"/>
  <c r="J9" i="3"/>
  <c r="L9" i="3" s="1"/>
  <c r="K106" i="2"/>
  <c r="M106" i="2" s="1"/>
  <c r="O106" i="2" s="1"/>
  <c r="P106" i="2" s="1"/>
  <c r="K63" i="2"/>
  <c r="M63" i="2" s="1"/>
  <c r="K18" i="2"/>
  <c r="M18" i="2" s="1"/>
  <c r="O18" i="2" s="1"/>
  <c r="B30" i="5" s="1"/>
  <c r="I95" i="4"/>
  <c r="L281" i="13"/>
  <c r="N281" i="13" s="1"/>
  <c r="K51" i="3"/>
  <c r="M51" i="3" s="1"/>
  <c r="L248" i="13"/>
  <c r="N248" i="13" s="1"/>
  <c r="L171" i="13"/>
  <c r="N171" i="13" s="1"/>
  <c r="L115" i="13"/>
  <c r="N115" i="13" s="1"/>
  <c r="L60" i="13"/>
  <c r="N60" i="13" s="1"/>
  <c r="L17" i="13"/>
  <c r="N17" i="13" s="1"/>
  <c r="L17" i="8"/>
  <c r="N17" i="8" s="1"/>
  <c r="K8" i="3"/>
  <c r="M8" i="3" s="1"/>
  <c r="L105" i="2"/>
  <c r="N105" i="2" s="1"/>
  <c r="L62" i="2"/>
  <c r="N62" i="2" s="1"/>
  <c r="L17" i="2"/>
  <c r="N17" i="2" s="1"/>
  <c r="H92" i="4"/>
  <c r="K280" i="13"/>
  <c r="M280" i="13" s="1"/>
  <c r="J50" i="3"/>
  <c r="L50" i="3" s="1"/>
  <c r="N50" i="3" s="1"/>
  <c r="O50" i="3" s="1"/>
  <c r="K245" i="13"/>
  <c r="M245" i="13" s="1"/>
  <c r="K170" i="13"/>
  <c r="M170" i="13" s="1"/>
  <c r="O170" i="13" s="1"/>
  <c r="P170" i="13" s="1"/>
  <c r="K16" i="13"/>
  <c r="M16" i="13" s="1"/>
  <c r="K16" i="8"/>
  <c r="M16" i="8" s="1"/>
  <c r="O16" i="8" s="1"/>
  <c r="K114" i="13"/>
  <c r="M114" i="13" s="1"/>
  <c r="K59" i="13"/>
  <c r="M59" i="13" s="1"/>
  <c r="O59" i="13" s="1"/>
  <c r="P59" i="13" s="1"/>
  <c r="J7" i="3"/>
  <c r="L7" i="3" s="1"/>
  <c r="K104" i="2"/>
  <c r="M104" i="2" s="1"/>
  <c r="O104" i="2" s="1"/>
  <c r="P104" i="2" s="1"/>
  <c r="K61" i="2"/>
  <c r="M61" i="2" s="1"/>
  <c r="K16" i="2"/>
  <c r="M16" i="2" s="1"/>
  <c r="O16" i="2" s="1"/>
  <c r="B34" i="5" s="1"/>
  <c r="I89" i="4"/>
  <c r="L279" i="13"/>
  <c r="N279" i="13" s="1"/>
  <c r="K49" i="3"/>
  <c r="M49" i="3" s="1"/>
  <c r="L246" i="13"/>
  <c r="N246" i="13" s="1"/>
  <c r="L169" i="13"/>
  <c r="N169" i="13" s="1"/>
  <c r="L113" i="13"/>
  <c r="N113" i="13" s="1"/>
  <c r="L58" i="13"/>
  <c r="N58" i="13" s="1"/>
  <c r="L15" i="13"/>
  <c r="N15" i="13" s="1"/>
  <c r="L15" i="2"/>
  <c r="N15" i="2" s="1"/>
  <c r="L15" i="8"/>
  <c r="N15" i="8" s="1"/>
  <c r="K6" i="3"/>
  <c r="M6" i="3" s="1"/>
  <c r="L103" i="2"/>
  <c r="N103" i="2" s="1"/>
  <c r="L60" i="2"/>
  <c r="N60" i="2" s="1"/>
  <c r="K287" i="13"/>
  <c r="M287" i="13" s="1"/>
  <c r="O287" i="13" s="1"/>
  <c r="P287" i="13" s="1"/>
  <c r="J57" i="3"/>
  <c r="L57" i="3" s="1"/>
  <c r="N57" i="3" s="1"/>
  <c r="O57" i="3" s="1"/>
  <c r="K226" i="13"/>
  <c r="M226" i="13" s="1"/>
  <c r="O226" i="13" s="1"/>
  <c r="P226" i="13" s="1"/>
  <c r="K177" i="13"/>
  <c r="M177" i="13" s="1"/>
  <c r="O177" i="13" s="1"/>
  <c r="P177" i="13" s="1"/>
  <c r="K23" i="13"/>
  <c r="M23" i="13" s="1"/>
  <c r="O23" i="13" s="1"/>
  <c r="P23" i="13" s="1"/>
  <c r="K121" i="13"/>
  <c r="M121" i="13" s="1"/>
  <c r="K66" i="13"/>
  <c r="M66" i="13" s="1"/>
  <c r="O66" i="13" s="1"/>
  <c r="P66" i="13" s="1"/>
  <c r="K23" i="8"/>
  <c r="M23" i="8" s="1"/>
  <c r="O23" i="8" s="1"/>
  <c r="J14" i="3"/>
  <c r="L14" i="3" s="1"/>
  <c r="N14" i="3" s="1"/>
  <c r="K111" i="2"/>
  <c r="M111" i="2" s="1"/>
  <c r="O111" i="2" s="1"/>
  <c r="P111" i="2" s="1"/>
  <c r="K68" i="2"/>
  <c r="M68" i="2" s="1"/>
  <c r="O68" i="2" s="1"/>
  <c r="P68" i="2" s="1"/>
  <c r="K23" i="2"/>
  <c r="M23" i="2" s="1"/>
  <c r="O23" i="2" s="1"/>
  <c r="B21" i="5" s="1"/>
  <c r="K286" i="13"/>
  <c r="M286" i="13" s="1"/>
  <c r="O286" i="13" s="1"/>
  <c r="P286" i="13" s="1"/>
  <c r="J56" i="3"/>
  <c r="L56" i="3" s="1"/>
  <c r="K243" i="13"/>
  <c r="M243" i="13" s="1"/>
  <c r="O243" i="13" s="1"/>
  <c r="P243" i="13" s="1"/>
  <c r="K176" i="13"/>
  <c r="M176" i="13" s="1"/>
  <c r="K22" i="13"/>
  <c r="M22" i="13" s="1"/>
  <c r="O22" i="13" s="1"/>
  <c r="P22" i="13" s="1"/>
  <c r="K120" i="13"/>
  <c r="M120" i="13" s="1"/>
  <c r="O120" i="13" s="1"/>
  <c r="P120" i="13" s="1"/>
  <c r="K65" i="13"/>
  <c r="M65" i="13" s="1"/>
  <c r="O65" i="13" s="1"/>
  <c r="P65" i="13" s="1"/>
  <c r="K22" i="8"/>
  <c r="M22" i="8" s="1"/>
  <c r="J13" i="3"/>
  <c r="L13" i="3" s="1"/>
  <c r="N13" i="3" s="1"/>
  <c r="K110" i="2"/>
  <c r="M110" i="2" s="1"/>
  <c r="K67" i="2"/>
  <c r="M67" i="2" s="1"/>
  <c r="O67" i="2" s="1"/>
  <c r="P67" i="2" s="1"/>
  <c r="K22" i="2"/>
  <c r="M22" i="2" s="1"/>
  <c r="K285" i="13"/>
  <c r="M285" i="13" s="1"/>
  <c r="O285" i="13" s="1"/>
  <c r="P285" i="13" s="1"/>
  <c r="J55" i="3"/>
  <c r="L55" i="3" s="1"/>
  <c r="N55" i="3" s="1"/>
  <c r="O55" i="3" s="1"/>
  <c r="K240" i="13"/>
  <c r="M240" i="13" s="1"/>
  <c r="O240" i="13" s="1"/>
  <c r="P240" i="13" s="1"/>
  <c r="K175" i="13"/>
  <c r="M175" i="13" s="1"/>
  <c r="O175" i="13" s="1"/>
  <c r="P175" i="13" s="1"/>
  <c r="K21" i="13"/>
  <c r="M21" i="13" s="1"/>
  <c r="O21" i="13" s="1"/>
  <c r="P21" i="13" s="1"/>
  <c r="K119" i="13"/>
  <c r="M119" i="13" s="1"/>
  <c r="K64" i="13"/>
  <c r="M64" i="13" s="1"/>
  <c r="O64" i="13" s="1"/>
  <c r="P64" i="13" s="1"/>
  <c r="K21" i="8"/>
  <c r="M21" i="8" s="1"/>
  <c r="O21" i="8" s="1"/>
  <c r="J12" i="3"/>
  <c r="L12" i="3" s="1"/>
  <c r="N12" i="3" s="1"/>
  <c r="K109" i="2"/>
  <c r="M109" i="2" s="1"/>
  <c r="O109" i="2" s="1"/>
  <c r="P109" i="2" s="1"/>
  <c r="K66" i="2"/>
  <c r="M66" i="2" s="1"/>
  <c r="O66" i="2" s="1"/>
  <c r="P66" i="2" s="1"/>
  <c r="K21" i="2"/>
  <c r="M21" i="2" s="1"/>
  <c r="O21" i="2" s="1"/>
  <c r="B29" i="5" s="1"/>
  <c r="L284" i="13"/>
  <c r="N284" i="13" s="1"/>
  <c r="K54" i="3"/>
  <c r="M54" i="3" s="1"/>
  <c r="L241" i="13"/>
  <c r="N241" i="13" s="1"/>
  <c r="L174" i="13"/>
  <c r="N174" i="13" s="1"/>
  <c r="L118" i="13"/>
  <c r="N118" i="13" s="1"/>
  <c r="L63" i="13"/>
  <c r="N63" i="13" s="1"/>
  <c r="L20" i="13"/>
  <c r="N20" i="13" s="1"/>
  <c r="L20" i="8"/>
  <c r="N20" i="8" s="1"/>
  <c r="K11" i="3"/>
  <c r="M11" i="3" s="1"/>
  <c r="L108" i="2"/>
  <c r="N108" i="2" s="1"/>
  <c r="L65" i="2"/>
  <c r="N65" i="2" s="1"/>
  <c r="L20" i="2"/>
  <c r="N20" i="2" s="1"/>
  <c r="K283" i="13"/>
  <c r="M283" i="13" s="1"/>
  <c r="O283" i="13" s="1"/>
  <c r="P283" i="13" s="1"/>
  <c r="J53" i="3"/>
  <c r="L53" i="3" s="1"/>
  <c r="N53" i="3" s="1"/>
  <c r="O53" i="3" s="1"/>
  <c r="K244" i="13"/>
  <c r="M244" i="13" s="1"/>
  <c r="O244" i="13" s="1"/>
  <c r="P244" i="13" s="1"/>
  <c r="K173" i="13"/>
  <c r="M173" i="13" s="1"/>
  <c r="O173" i="13" s="1"/>
  <c r="P173" i="13" s="1"/>
  <c r="K19" i="13"/>
  <c r="M19" i="13" s="1"/>
  <c r="O19" i="13" s="1"/>
  <c r="P19" i="13" s="1"/>
  <c r="K19" i="8"/>
  <c r="M19" i="8" s="1"/>
  <c r="O19" i="8" s="1"/>
  <c r="K117" i="13"/>
  <c r="M117" i="13" s="1"/>
  <c r="O117" i="13" s="1"/>
  <c r="P117" i="13" s="1"/>
  <c r="K62" i="13"/>
  <c r="M62" i="13" s="1"/>
  <c r="O62" i="13" s="1"/>
  <c r="P62" i="13" s="1"/>
  <c r="J10" i="3"/>
  <c r="L10" i="3" s="1"/>
  <c r="N10" i="3" s="1"/>
  <c r="K107" i="2"/>
  <c r="M107" i="2" s="1"/>
  <c r="O107" i="2" s="1"/>
  <c r="P107" i="2" s="1"/>
  <c r="K64" i="2"/>
  <c r="M64" i="2" s="1"/>
  <c r="O64" i="2" s="1"/>
  <c r="P64" i="2" s="1"/>
  <c r="K19" i="2"/>
  <c r="M19" i="2" s="1"/>
  <c r="O19" i="2" s="1"/>
  <c r="B28" i="5" s="1"/>
  <c r="L282" i="13"/>
  <c r="N282" i="13" s="1"/>
  <c r="K52" i="3"/>
  <c r="M52" i="3" s="1"/>
  <c r="L247" i="13"/>
  <c r="N247" i="13" s="1"/>
  <c r="L172" i="13"/>
  <c r="N172" i="13" s="1"/>
  <c r="L116" i="13"/>
  <c r="N116" i="13" s="1"/>
  <c r="L61" i="13"/>
  <c r="N61" i="13" s="1"/>
  <c r="L18" i="13"/>
  <c r="N18" i="13" s="1"/>
  <c r="L18" i="8"/>
  <c r="N18" i="8" s="1"/>
  <c r="K9" i="3"/>
  <c r="M9" i="3" s="1"/>
  <c r="L106" i="2"/>
  <c r="N106" i="2" s="1"/>
  <c r="L63" i="2"/>
  <c r="N63" i="2" s="1"/>
  <c r="L18" i="2"/>
  <c r="N18" i="2" s="1"/>
  <c r="K281" i="13"/>
  <c r="M281" i="13" s="1"/>
  <c r="O281" i="13" s="1"/>
  <c r="P281" i="13" s="1"/>
  <c r="J51" i="3"/>
  <c r="L51" i="3" s="1"/>
  <c r="N51" i="3" s="1"/>
  <c r="O51" i="3" s="1"/>
  <c r="K248" i="13"/>
  <c r="M248" i="13" s="1"/>
  <c r="O248" i="13" s="1"/>
  <c r="P248" i="13" s="1"/>
  <c r="K171" i="13"/>
  <c r="M171" i="13" s="1"/>
  <c r="O171" i="13" s="1"/>
  <c r="P171" i="13" s="1"/>
  <c r="K17" i="13"/>
  <c r="M17" i="13" s="1"/>
  <c r="O17" i="13" s="1"/>
  <c r="P17" i="13" s="1"/>
  <c r="K17" i="8"/>
  <c r="M17" i="8" s="1"/>
  <c r="O17" i="8" s="1"/>
  <c r="K115" i="13"/>
  <c r="M115" i="13" s="1"/>
  <c r="O115" i="13" s="1"/>
  <c r="P115" i="13" s="1"/>
  <c r="K60" i="13"/>
  <c r="M60" i="13" s="1"/>
  <c r="O60" i="13" s="1"/>
  <c r="P60" i="13" s="1"/>
  <c r="J8" i="3"/>
  <c r="L8" i="3" s="1"/>
  <c r="N8" i="3" s="1"/>
  <c r="K105" i="2"/>
  <c r="M105" i="2" s="1"/>
  <c r="O105" i="2" s="1"/>
  <c r="P105" i="2" s="1"/>
  <c r="K62" i="2"/>
  <c r="M62" i="2" s="1"/>
  <c r="O62" i="2" s="1"/>
  <c r="P62" i="2" s="1"/>
  <c r="K17" i="2"/>
  <c r="M17" i="2" s="1"/>
  <c r="O17" i="2" s="1"/>
  <c r="B33" i="5" s="1"/>
  <c r="L280" i="13"/>
  <c r="N280" i="13" s="1"/>
  <c r="K50" i="3"/>
  <c r="M50" i="3" s="1"/>
  <c r="L245" i="13"/>
  <c r="N245" i="13" s="1"/>
  <c r="L170" i="13"/>
  <c r="N170" i="13" s="1"/>
  <c r="L114" i="13"/>
  <c r="N114" i="13" s="1"/>
  <c r="L59" i="13"/>
  <c r="N59" i="13" s="1"/>
  <c r="L16" i="13"/>
  <c r="N16" i="13" s="1"/>
  <c r="L16" i="8"/>
  <c r="N16" i="8" s="1"/>
  <c r="K7" i="3"/>
  <c r="M7" i="3" s="1"/>
  <c r="L104" i="2"/>
  <c r="N104" i="2" s="1"/>
  <c r="L61" i="2"/>
  <c r="N61" i="2" s="1"/>
  <c r="L16" i="2"/>
  <c r="N16" i="2" s="1"/>
  <c r="K279" i="13"/>
  <c r="M279" i="13" s="1"/>
  <c r="J49" i="3"/>
  <c r="L49" i="3" s="1"/>
  <c r="K246" i="13"/>
  <c r="M246" i="13" s="1"/>
  <c r="O246" i="13" s="1"/>
  <c r="P246" i="13" s="1"/>
  <c r="K169" i="13"/>
  <c r="M169" i="13" s="1"/>
  <c r="K113" i="13"/>
  <c r="M113" i="13" s="1"/>
  <c r="K58" i="13"/>
  <c r="M58" i="13" s="1"/>
  <c r="K15" i="13"/>
  <c r="M15" i="13" s="1"/>
  <c r="K15" i="8"/>
  <c r="M15" i="8" s="1"/>
  <c r="J6" i="3"/>
  <c r="L6" i="3" s="1"/>
  <c r="K103" i="2"/>
  <c r="M103" i="2" s="1"/>
  <c r="K60" i="2"/>
  <c r="M60" i="2" s="1"/>
  <c r="K15" i="2"/>
  <c r="M15" i="2" s="1"/>
  <c r="L289" i="13"/>
  <c r="N289" i="13" s="1"/>
  <c r="K59" i="3"/>
  <c r="M59" i="3" s="1"/>
  <c r="L231" i="13"/>
  <c r="N231" i="13" s="1"/>
  <c r="L179" i="13"/>
  <c r="N179" i="13" s="1"/>
  <c r="L123" i="13"/>
  <c r="N123" i="13" s="1"/>
  <c r="L68" i="13"/>
  <c r="N68" i="13" s="1"/>
  <c r="L25" i="13"/>
  <c r="N25" i="13" s="1"/>
  <c r="L25" i="8"/>
  <c r="N25" i="8" s="1"/>
  <c r="K16" i="3"/>
  <c r="M16" i="3" s="1"/>
  <c r="L113" i="2"/>
  <c r="N113" i="2" s="1"/>
  <c r="L70" i="2"/>
  <c r="N70" i="2" s="1"/>
  <c r="L25" i="2"/>
  <c r="N25" i="2" s="1"/>
  <c r="L292" i="13"/>
  <c r="N292" i="13" s="1"/>
  <c r="K62" i="3"/>
  <c r="M62" i="3" s="1"/>
  <c r="L235" i="13"/>
  <c r="N235" i="13" s="1"/>
  <c r="L182" i="13"/>
  <c r="N182" i="13" s="1"/>
  <c r="L126" i="13"/>
  <c r="N126" i="13" s="1"/>
  <c r="L71" i="13"/>
  <c r="N71" i="13" s="1"/>
  <c r="L28" i="13"/>
  <c r="N28" i="13" s="1"/>
  <c r="L28" i="8"/>
  <c r="N28" i="8" s="1"/>
  <c r="K19" i="3"/>
  <c r="M19" i="3" s="1"/>
  <c r="L116" i="2"/>
  <c r="N116" i="2" s="1"/>
  <c r="L73" i="2"/>
  <c r="N73" i="2" s="1"/>
  <c r="L28" i="2"/>
  <c r="N28" i="2" s="1"/>
  <c r="L294" i="13"/>
  <c r="N294" i="13" s="1"/>
  <c r="K64" i="3"/>
  <c r="M64" i="3" s="1"/>
  <c r="L239" i="13"/>
  <c r="N239" i="13" s="1"/>
  <c r="L184" i="13"/>
  <c r="N184" i="13" s="1"/>
  <c r="L128" i="13"/>
  <c r="N128" i="13" s="1"/>
  <c r="L73" i="13"/>
  <c r="N73" i="13" s="1"/>
  <c r="L30" i="13"/>
  <c r="N30" i="13" s="1"/>
  <c r="L30" i="8"/>
  <c r="N30" i="8" s="1"/>
  <c r="K21" i="3"/>
  <c r="M21" i="3" s="1"/>
  <c r="L118" i="2"/>
  <c r="N118" i="2" s="1"/>
  <c r="L75" i="2"/>
  <c r="N75" i="2" s="1"/>
  <c r="L30" i="2"/>
  <c r="N30" i="2" s="1"/>
  <c r="L298" i="13"/>
  <c r="N298" i="13" s="1"/>
  <c r="K68" i="3"/>
  <c r="M68" i="3" s="1"/>
  <c r="L254" i="13"/>
  <c r="N254" i="13" s="1"/>
  <c r="L188" i="13"/>
  <c r="N188" i="13" s="1"/>
  <c r="L132" i="13"/>
  <c r="N132" i="13" s="1"/>
  <c r="L77" i="13"/>
  <c r="N77" i="13" s="1"/>
  <c r="L34" i="13"/>
  <c r="N34" i="13" s="1"/>
  <c r="L34" i="8"/>
  <c r="N34" i="8" s="1"/>
  <c r="K25" i="3"/>
  <c r="M25" i="3" s="1"/>
  <c r="L122" i="2"/>
  <c r="N122" i="2" s="1"/>
  <c r="L79" i="2"/>
  <c r="N79" i="2" s="1"/>
  <c r="L34" i="2"/>
  <c r="N34" i="2" s="1"/>
  <c r="L303" i="13"/>
  <c r="N303" i="13" s="1"/>
  <c r="K73" i="3"/>
  <c r="M73" i="3" s="1"/>
  <c r="L253" i="13"/>
  <c r="N253" i="13" s="1"/>
  <c r="L193" i="13"/>
  <c r="N193" i="13" s="1"/>
  <c r="L137" i="13"/>
  <c r="N137" i="13" s="1"/>
  <c r="L82" i="13"/>
  <c r="N82" i="13" s="1"/>
  <c r="L39" i="13"/>
  <c r="N39" i="13" s="1"/>
  <c r="L39" i="8"/>
  <c r="N39" i="8" s="1"/>
  <c r="K30" i="3"/>
  <c r="M30" i="3" s="1"/>
  <c r="L127" i="2"/>
  <c r="N127" i="2" s="1"/>
  <c r="L84" i="2"/>
  <c r="N84" i="2" s="1"/>
  <c r="L39" i="2"/>
  <c r="N39" i="2" s="1"/>
  <c r="L307" i="13"/>
  <c r="N307" i="13" s="1"/>
  <c r="K77" i="3"/>
  <c r="M77" i="3" s="1"/>
  <c r="L252" i="13"/>
  <c r="N252" i="13" s="1"/>
  <c r="L197" i="13"/>
  <c r="N197" i="13" s="1"/>
  <c r="L141" i="13"/>
  <c r="N141" i="13" s="1"/>
  <c r="L86" i="13"/>
  <c r="N86" i="13" s="1"/>
  <c r="L43" i="13"/>
  <c r="N43" i="13" s="1"/>
  <c r="L43" i="8"/>
  <c r="N43" i="8" s="1"/>
  <c r="K34" i="3"/>
  <c r="M34" i="3" s="1"/>
  <c r="L131" i="2"/>
  <c r="N131" i="2" s="1"/>
  <c r="L88" i="2"/>
  <c r="N88" i="2" s="1"/>
  <c r="L43" i="2"/>
  <c r="N43" i="2" s="1"/>
  <c r="L311" i="13"/>
  <c r="N311" i="13" s="1"/>
  <c r="K81" i="3"/>
  <c r="M81" i="3" s="1"/>
  <c r="L237" i="13"/>
  <c r="N237" i="13" s="1"/>
  <c r="L201" i="13"/>
  <c r="N201" i="13" s="1"/>
  <c r="L145" i="13"/>
  <c r="N145" i="13" s="1"/>
  <c r="L90" i="13"/>
  <c r="N90" i="13" s="1"/>
  <c r="L47" i="13"/>
  <c r="N47" i="13" s="1"/>
  <c r="L47" i="8"/>
  <c r="N47" i="8" s="1"/>
  <c r="K38" i="3"/>
  <c r="M38" i="3" s="1"/>
  <c r="L135" i="2"/>
  <c r="N135" i="2" s="1"/>
  <c r="L92" i="2"/>
  <c r="N92" i="2" s="1"/>
  <c r="L47" i="2"/>
  <c r="N47" i="2" s="1"/>
  <c r="L300" i="13"/>
  <c r="N300" i="13" s="1"/>
  <c r="K70" i="3"/>
  <c r="M70" i="3" s="1"/>
  <c r="L225" i="13"/>
  <c r="N225" i="13" s="1"/>
  <c r="L190" i="13"/>
  <c r="N190" i="13" s="1"/>
  <c r="L134" i="13"/>
  <c r="N134" i="13" s="1"/>
  <c r="L79" i="13"/>
  <c r="N79" i="13" s="1"/>
  <c r="L36" i="13"/>
  <c r="N36" i="13" s="1"/>
  <c r="L36" i="8"/>
  <c r="N36" i="8" s="1"/>
  <c r="K27" i="3"/>
  <c r="M27" i="3" s="1"/>
  <c r="L124" i="2"/>
  <c r="N124" i="2" s="1"/>
  <c r="L81" i="2"/>
  <c r="N81" i="2" s="1"/>
  <c r="L36" i="2"/>
  <c r="N36" i="2" s="1"/>
  <c r="L302" i="13"/>
  <c r="N302" i="13" s="1"/>
  <c r="K72" i="3"/>
  <c r="M72" i="3" s="1"/>
  <c r="L229" i="13"/>
  <c r="N229" i="13" s="1"/>
  <c r="L192" i="13"/>
  <c r="N192" i="13" s="1"/>
  <c r="L136" i="13"/>
  <c r="N136" i="13" s="1"/>
  <c r="L81" i="13"/>
  <c r="N81" i="13" s="1"/>
  <c r="L38" i="13"/>
  <c r="N38" i="13" s="1"/>
  <c r="L38" i="8"/>
  <c r="N38" i="8" s="1"/>
  <c r="K29" i="3"/>
  <c r="M29" i="3" s="1"/>
  <c r="L126" i="2"/>
  <c r="N126" i="2" s="1"/>
  <c r="L83" i="2"/>
  <c r="N83" i="2" s="1"/>
  <c r="L38" i="2"/>
  <c r="N38" i="2" s="1"/>
  <c r="L306" i="13"/>
  <c r="N306" i="13" s="1"/>
  <c r="K76" i="3"/>
  <c r="M76" i="3" s="1"/>
  <c r="L230" i="13"/>
  <c r="N230" i="13" s="1"/>
  <c r="L196" i="13"/>
  <c r="N196" i="13" s="1"/>
  <c r="L140" i="13"/>
  <c r="N140" i="13" s="1"/>
  <c r="L85" i="13"/>
  <c r="N85" i="13" s="1"/>
  <c r="L42" i="13"/>
  <c r="N42" i="13" s="1"/>
  <c r="L42" i="8"/>
  <c r="N42" i="8" s="1"/>
  <c r="K33" i="3"/>
  <c r="M33" i="3" s="1"/>
  <c r="L130" i="2"/>
  <c r="N130" i="2" s="1"/>
  <c r="L87" i="2"/>
  <c r="N87" i="2" s="1"/>
  <c r="L42" i="2"/>
  <c r="N42" i="2" s="1"/>
  <c r="L310" i="13"/>
  <c r="N310" i="13" s="1"/>
  <c r="K80" i="3"/>
  <c r="M80" i="3" s="1"/>
  <c r="L251" i="13"/>
  <c r="N251" i="13" s="1"/>
  <c r="L200" i="13"/>
  <c r="N200" i="13" s="1"/>
  <c r="L144" i="13"/>
  <c r="N144" i="13" s="1"/>
  <c r="L89" i="13"/>
  <c r="N89" i="13" s="1"/>
  <c r="L46" i="13"/>
  <c r="N46" i="13" s="1"/>
  <c r="L46" i="8"/>
  <c r="N46" i="8" s="1"/>
  <c r="K37" i="3"/>
  <c r="M37" i="3" s="1"/>
  <c r="L134" i="2"/>
  <c r="N134" i="2" s="1"/>
  <c r="L91" i="2"/>
  <c r="N91" i="2" s="1"/>
  <c r="L46" i="2"/>
  <c r="N46" i="2" s="1"/>
  <c r="K289" i="13"/>
  <c r="M289" i="13" s="1"/>
  <c r="O289" i="13" s="1"/>
  <c r="P289" i="13" s="1"/>
  <c r="J59" i="3"/>
  <c r="L59" i="3" s="1"/>
  <c r="N59" i="3" s="1"/>
  <c r="O59" i="3" s="1"/>
  <c r="K231" i="13"/>
  <c r="M231" i="13" s="1"/>
  <c r="O231" i="13" s="1"/>
  <c r="P231" i="13" s="1"/>
  <c r="K179" i="13"/>
  <c r="M179" i="13" s="1"/>
  <c r="O179" i="13" s="1"/>
  <c r="P179" i="13" s="1"/>
  <c r="K25" i="13"/>
  <c r="M25" i="13" s="1"/>
  <c r="O25" i="13" s="1"/>
  <c r="P25" i="13" s="1"/>
  <c r="K123" i="13"/>
  <c r="M123" i="13" s="1"/>
  <c r="K68" i="13"/>
  <c r="M68" i="13" s="1"/>
  <c r="O68" i="13" s="1"/>
  <c r="P68" i="13" s="1"/>
  <c r="K25" i="8"/>
  <c r="M25" i="8" s="1"/>
  <c r="O25" i="8" s="1"/>
  <c r="J16" i="3"/>
  <c r="L16" i="3" s="1"/>
  <c r="N16" i="3" s="1"/>
  <c r="K113" i="2"/>
  <c r="M113" i="2" s="1"/>
  <c r="O113" i="2" s="1"/>
  <c r="P113" i="2" s="1"/>
  <c r="K70" i="2"/>
  <c r="M70" i="2" s="1"/>
  <c r="O70" i="2" s="1"/>
  <c r="P70" i="2" s="1"/>
  <c r="K25" i="2"/>
  <c r="M25" i="2" s="1"/>
  <c r="O25" i="2" s="1"/>
  <c r="B22" i="5" s="1"/>
  <c r="K292" i="13"/>
  <c r="M292" i="13" s="1"/>
  <c r="O292" i="13" s="1"/>
  <c r="P292" i="13" s="1"/>
  <c r="J62" i="3"/>
  <c r="L62" i="3" s="1"/>
  <c r="N62" i="3" s="1"/>
  <c r="O62" i="3" s="1"/>
  <c r="K235" i="13"/>
  <c r="M235" i="13" s="1"/>
  <c r="O235" i="13" s="1"/>
  <c r="P235" i="13" s="1"/>
  <c r="K182" i="13"/>
  <c r="M182" i="13" s="1"/>
  <c r="O182" i="13" s="1"/>
  <c r="P182" i="13" s="1"/>
  <c r="K28" i="13"/>
  <c r="M28" i="13" s="1"/>
  <c r="O28" i="13" s="1"/>
  <c r="P28" i="13" s="1"/>
  <c r="K126" i="13"/>
  <c r="M126" i="13" s="1"/>
  <c r="K71" i="13"/>
  <c r="M71" i="13" s="1"/>
  <c r="O71" i="13" s="1"/>
  <c r="P71" i="13" s="1"/>
  <c r="K28" i="8"/>
  <c r="M28" i="8" s="1"/>
  <c r="O28" i="8" s="1"/>
  <c r="J19" i="3"/>
  <c r="L19" i="3" s="1"/>
  <c r="N19" i="3" s="1"/>
  <c r="K116" i="2"/>
  <c r="M116" i="2" s="1"/>
  <c r="O116" i="2" s="1"/>
  <c r="P116" i="2" s="1"/>
  <c r="K73" i="2"/>
  <c r="M73" i="2" s="1"/>
  <c r="O73" i="2" s="1"/>
  <c r="P73" i="2" s="1"/>
  <c r="K28" i="2"/>
  <c r="M28" i="2" s="1"/>
  <c r="O28" i="2" s="1"/>
  <c r="B5" i="5" s="1"/>
  <c r="K294" i="13"/>
  <c r="M294" i="13" s="1"/>
  <c r="O294" i="13" s="1"/>
  <c r="P294" i="13" s="1"/>
  <c r="J64" i="3"/>
  <c r="L64" i="3" s="1"/>
  <c r="N64" i="3" s="1"/>
  <c r="O64" i="3" s="1"/>
  <c r="K239" i="13"/>
  <c r="M239" i="13" s="1"/>
  <c r="O239" i="13" s="1"/>
  <c r="P239" i="13" s="1"/>
  <c r="K184" i="13"/>
  <c r="M184" i="13" s="1"/>
  <c r="O184" i="13" s="1"/>
  <c r="P184" i="13" s="1"/>
  <c r="K30" i="13"/>
  <c r="M30" i="13" s="1"/>
  <c r="O30" i="13" s="1"/>
  <c r="P30" i="13" s="1"/>
  <c r="K128" i="13"/>
  <c r="M128" i="13" s="1"/>
  <c r="K73" i="13"/>
  <c r="M73" i="13" s="1"/>
  <c r="O73" i="13" s="1"/>
  <c r="P73" i="13" s="1"/>
  <c r="K30" i="8"/>
  <c r="M30" i="8" s="1"/>
  <c r="O30" i="8" s="1"/>
  <c r="J21" i="3"/>
  <c r="L21" i="3" s="1"/>
  <c r="N21" i="3" s="1"/>
  <c r="K118" i="2"/>
  <c r="M118" i="2" s="1"/>
  <c r="O118" i="2" s="1"/>
  <c r="P118" i="2" s="1"/>
  <c r="K75" i="2"/>
  <c r="M75" i="2" s="1"/>
  <c r="O75" i="2" s="1"/>
  <c r="P75" i="2" s="1"/>
  <c r="K30" i="2"/>
  <c r="M30" i="2" s="1"/>
  <c r="O30" i="2" s="1"/>
  <c r="B11" i="5" s="1"/>
  <c r="K298" i="13"/>
  <c r="M298" i="13" s="1"/>
  <c r="O298" i="13" s="1"/>
  <c r="P298" i="13" s="1"/>
  <c r="J68" i="3"/>
  <c r="L68" i="3" s="1"/>
  <c r="N68" i="3" s="1"/>
  <c r="O68" i="3" s="1"/>
  <c r="K254" i="13"/>
  <c r="M254" i="13" s="1"/>
  <c r="O254" i="13" s="1"/>
  <c r="P254" i="13" s="1"/>
  <c r="K188" i="13"/>
  <c r="M188" i="13" s="1"/>
  <c r="O188" i="13" s="1"/>
  <c r="P188" i="13" s="1"/>
  <c r="K132" i="13"/>
  <c r="M132" i="13" s="1"/>
  <c r="O132" i="13" s="1"/>
  <c r="P132" i="13" s="1"/>
  <c r="K34" i="13"/>
  <c r="M34" i="13" s="1"/>
  <c r="K77" i="13"/>
  <c r="M77" i="13" s="1"/>
  <c r="O77" i="13" s="1"/>
  <c r="P77" i="13" s="1"/>
  <c r="K34" i="8"/>
  <c r="M34" i="8" s="1"/>
  <c r="O34" i="8" s="1"/>
  <c r="J25" i="3"/>
  <c r="L25" i="3" s="1"/>
  <c r="N25" i="3" s="1"/>
  <c r="K122" i="2"/>
  <c r="M122" i="2" s="1"/>
  <c r="O122" i="2" s="1"/>
  <c r="P122" i="2" s="1"/>
  <c r="K79" i="2"/>
  <c r="M79" i="2" s="1"/>
  <c r="O79" i="2" s="1"/>
  <c r="P79" i="2" s="1"/>
  <c r="K34" i="2"/>
  <c r="M34" i="2" s="1"/>
  <c r="O34" i="2" s="1"/>
  <c r="B24" i="5" s="1"/>
  <c r="K300" i="13"/>
  <c r="M300" i="13" s="1"/>
  <c r="O300" i="13" s="1"/>
  <c r="P300" i="13" s="1"/>
  <c r="J70" i="3"/>
  <c r="L70" i="3" s="1"/>
  <c r="N70" i="3" s="1"/>
  <c r="O70" i="3" s="1"/>
  <c r="K225" i="13"/>
  <c r="M225" i="13" s="1"/>
  <c r="O225" i="13" s="1"/>
  <c r="P225" i="13" s="1"/>
  <c r="K190" i="13"/>
  <c r="M190" i="13" s="1"/>
  <c r="O190" i="13" s="1"/>
  <c r="P190" i="13" s="1"/>
  <c r="K134" i="13"/>
  <c r="M134" i="13" s="1"/>
  <c r="O134" i="13" s="1"/>
  <c r="P134" i="13" s="1"/>
  <c r="K36" i="13"/>
  <c r="M36" i="13" s="1"/>
  <c r="K79" i="13"/>
  <c r="M79" i="13" s="1"/>
  <c r="O79" i="13" s="1"/>
  <c r="P79" i="13" s="1"/>
  <c r="K36" i="8"/>
  <c r="M36" i="8" s="1"/>
  <c r="O36" i="8" s="1"/>
  <c r="J27" i="3"/>
  <c r="L27" i="3" s="1"/>
  <c r="N27" i="3" s="1"/>
  <c r="K124" i="2"/>
  <c r="M124" i="2" s="1"/>
  <c r="O124" i="2" s="1"/>
  <c r="P124" i="2" s="1"/>
  <c r="K81" i="2"/>
  <c r="M81" i="2" s="1"/>
  <c r="O81" i="2" s="1"/>
  <c r="P81" i="2" s="1"/>
  <c r="K36" i="2"/>
  <c r="M36" i="2" s="1"/>
  <c r="O36" i="2" s="1"/>
  <c r="B10" i="5" s="1"/>
  <c r="K302" i="13"/>
  <c r="M302" i="13" s="1"/>
  <c r="O302" i="13" s="1"/>
  <c r="P302" i="13" s="1"/>
  <c r="J72" i="3"/>
  <c r="L72" i="3" s="1"/>
  <c r="N72" i="3" s="1"/>
  <c r="O72" i="3" s="1"/>
  <c r="K229" i="13"/>
  <c r="M229" i="13" s="1"/>
  <c r="O229" i="13" s="1"/>
  <c r="P229" i="13" s="1"/>
  <c r="K192" i="13"/>
  <c r="M192" i="13" s="1"/>
  <c r="O192" i="13" s="1"/>
  <c r="P192" i="13" s="1"/>
  <c r="K136" i="13"/>
  <c r="M136" i="13" s="1"/>
  <c r="O136" i="13" s="1"/>
  <c r="P136" i="13" s="1"/>
  <c r="K38" i="13"/>
  <c r="M38" i="13" s="1"/>
  <c r="K81" i="13"/>
  <c r="M81" i="13" s="1"/>
  <c r="O81" i="13" s="1"/>
  <c r="P81" i="13" s="1"/>
  <c r="K38" i="8"/>
  <c r="M38" i="8" s="1"/>
  <c r="O38" i="8" s="1"/>
  <c r="J29" i="3"/>
  <c r="L29" i="3" s="1"/>
  <c r="N29" i="3" s="1"/>
  <c r="K126" i="2"/>
  <c r="M126" i="2" s="1"/>
  <c r="O126" i="2" s="1"/>
  <c r="P126" i="2" s="1"/>
  <c r="K83" i="2"/>
  <c r="M83" i="2" s="1"/>
  <c r="O83" i="2" s="1"/>
  <c r="P83" i="2" s="1"/>
  <c r="K38" i="2"/>
  <c r="M38" i="2" s="1"/>
  <c r="O38" i="2" s="1"/>
  <c r="B31" i="5" s="1"/>
  <c r="K306" i="13"/>
  <c r="M306" i="13" s="1"/>
  <c r="O306" i="13" s="1"/>
  <c r="P306" i="13" s="1"/>
  <c r="J76" i="3"/>
  <c r="L76" i="3" s="1"/>
  <c r="N76" i="3" s="1"/>
  <c r="O76" i="3" s="1"/>
  <c r="K230" i="13"/>
  <c r="M230" i="13" s="1"/>
  <c r="O230" i="13" s="1"/>
  <c r="P230" i="13" s="1"/>
  <c r="K196" i="13"/>
  <c r="M196" i="13" s="1"/>
  <c r="O196" i="13" s="1"/>
  <c r="P196" i="13" s="1"/>
  <c r="K140" i="13"/>
  <c r="M140" i="13" s="1"/>
  <c r="O140" i="13" s="1"/>
  <c r="P140" i="13" s="1"/>
  <c r="K42" i="13"/>
  <c r="M42" i="13" s="1"/>
  <c r="K85" i="13"/>
  <c r="M85" i="13" s="1"/>
  <c r="O85" i="13" s="1"/>
  <c r="P85" i="13" s="1"/>
  <c r="K42" i="8"/>
  <c r="M42" i="8" s="1"/>
  <c r="O42" i="8" s="1"/>
  <c r="J33" i="3"/>
  <c r="L33" i="3" s="1"/>
  <c r="N33" i="3" s="1"/>
  <c r="K130" i="2"/>
  <c r="M130" i="2" s="1"/>
  <c r="O130" i="2" s="1"/>
  <c r="P130" i="2" s="1"/>
  <c r="K87" i="2"/>
  <c r="M87" i="2" s="1"/>
  <c r="O87" i="2" s="1"/>
  <c r="P87" i="2" s="1"/>
  <c r="K42" i="2"/>
  <c r="M42" i="2" s="1"/>
  <c r="O42" i="2" s="1"/>
  <c r="B15" i="5" s="1"/>
  <c r="K310" i="13"/>
  <c r="M310" i="13" s="1"/>
  <c r="O310" i="13" s="1"/>
  <c r="P310" i="13" s="1"/>
  <c r="J80" i="3"/>
  <c r="L80" i="3" s="1"/>
  <c r="N80" i="3" s="1"/>
  <c r="O80" i="3" s="1"/>
  <c r="K251" i="13"/>
  <c r="M251" i="13" s="1"/>
  <c r="O251" i="13" s="1"/>
  <c r="P251" i="13" s="1"/>
  <c r="K200" i="13"/>
  <c r="M200" i="13" s="1"/>
  <c r="O200" i="13" s="1"/>
  <c r="P200" i="13" s="1"/>
  <c r="K144" i="13"/>
  <c r="M144" i="13" s="1"/>
  <c r="O144" i="13" s="1"/>
  <c r="P144" i="13" s="1"/>
  <c r="K46" i="13"/>
  <c r="M46" i="13" s="1"/>
  <c r="K89" i="13"/>
  <c r="M89" i="13" s="1"/>
  <c r="O89" i="13" s="1"/>
  <c r="P89" i="13" s="1"/>
  <c r="K46" i="8"/>
  <c r="M46" i="8" s="1"/>
  <c r="O46" i="8" s="1"/>
  <c r="J37" i="3"/>
  <c r="L37" i="3" s="1"/>
  <c r="N37" i="3" s="1"/>
  <c r="K134" i="2"/>
  <c r="M134" i="2" s="1"/>
  <c r="O134" i="2" s="1"/>
  <c r="P134" i="2" s="1"/>
  <c r="K91" i="2"/>
  <c r="M91" i="2" s="1"/>
  <c r="O91" i="2" s="1"/>
  <c r="P91" i="2" s="1"/>
  <c r="K46" i="2"/>
  <c r="M46" i="2" s="1"/>
  <c r="O46" i="2" s="1"/>
  <c r="K303" i="13"/>
  <c r="M303" i="13" s="1"/>
  <c r="O303" i="13" s="1"/>
  <c r="P303" i="13" s="1"/>
  <c r="J73" i="3"/>
  <c r="L73" i="3" s="1"/>
  <c r="N73" i="3" s="1"/>
  <c r="O73" i="3" s="1"/>
  <c r="K253" i="13"/>
  <c r="M253" i="13" s="1"/>
  <c r="O253" i="13" s="1"/>
  <c r="P253" i="13" s="1"/>
  <c r="K193" i="13"/>
  <c r="M193" i="13" s="1"/>
  <c r="O193" i="13" s="1"/>
  <c r="P193" i="13" s="1"/>
  <c r="K137" i="13"/>
  <c r="M137" i="13" s="1"/>
  <c r="O137" i="13" s="1"/>
  <c r="P137" i="13" s="1"/>
  <c r="K39" i="13"/>
  <c r="M39" i="13" s="1"/>
  <c r="K82" i="13"/>
  <c r="M82" i="13" s="1"/>
  <c r="O82" i="13" s="1"/>
  <c r="P82" i="13" s="1"/>
  <c r="K39" i="8"/>
  <c r="M39" i="8" s="1"/>
  <c r="O39" i="8" s="1"/>
  <c r="J30" i="3"/>
  <c r="L30" i="3" s="1"/>
  <c r="N30" i="3" s="1"/>
  <c r="K127" i="2"/>
  <c r="M127" i="2" s="1"/>
  <c r="O127" i="2" s="1"/>
  <c r="P127" i="2" s="1"/>
  <c r="K84" i="2"/>
  <c r="M84" i="2" s="1"/>
  <c r="O84" i="2" s="1"/>
  <c r="P84" i="2" s="1"/>
  <c r="K39" i="2"/>
  <c r="M39" i="2" s="1"/>
  <c r="O39" i="2" s="1"/>
  <c r="K307" i="13"/>
  <c r="M307" i="13" s="1"/>
  <c r="O307" i="13" s="1"/>
  <c r="P307" i="13" s="1"/>
  <c r="J77" i="3"/>
  <c r="L77" i="3" s="1"/>
  <c r="N77" i="3" s="1"/>
  <c r="O77" i="3" s="1"/>
  <c r="K252" i="13"/>
  <c r="M252" i="13" s="1"/>
  <c r="O252" i="13" s="1"/>
  <c r="P252" i="13" s="1"/>
  <c r="K197" i="13"/>
  <c r="M197" i="13" s="1"/>
  <c r="O197" i="13" s="1"/>
  <c r="P197" i="13" s="1"/>
  <c r="K141" i="13"/>
  <c r="M141" i="13" s="1"/>
  <c r="O141" i="13" s="1"/>
  <c r="P141" i="13" s="1"/>
  <c r="K43" i="13"/>
  <c r="M43" i="13" s="1"/>
  <c r="K86" i="13"/>
  <c r="M86" i="13" s="1"/>
  <c r="O86" i="13" s="1"/>
  <c r="P86" i="13" s="1"/>
  <c r="K43" i="8"/>
  <c r="M43" i="8" s="1"/>
  <c r="O43" i="8" s="1"/>
  <c r="J34" i="3"/>
  <c r="L34" i="3" s="1"/>
  <c r="N34" i="3" s="1"/>
  <c r="K131" i="2"/>
  <c r="M131" i="2" s="1"/>
  <c r="O131" i="2" s="1"/>
  <c r="P131" i="2" s="1"/>
  <c r="K88" i="2"/>
  <c r="M88" i="2" s="1"/>
  <c r="O88" i="2" s="1"/>
  <c r="P88" i="2" s="1"/>
  <c r="K43" i="2"/>
  <c r="M43" i="2" s="1"/>
  <c r="O43" i="2" s="1"/>
  <c r="K311" i="13"/>
  <c r="M311" i="13" s="1"/>
  <c r="O311" i="13" s="1"/>
  <c r="P311" i="13" s="1"/>
  <c r="J81" i="3"/>
  <c r="L81" i="3" s="1"/>
  <c r="N81" i="3" s="1"/>
  <c r="O81" i="3" s="1"/>
  <c r="K237" i="13"/>
  <c r="M237" i="13" s="1"/>
  <c r="O237" i="13" s="1"/>
  <c r="P237" i="13" s="1"/>
  <c r="K201" i="13"/>
  <c r="M201" i="13" s="1"/>
  <c r="O201" i="13" s="1"/>
  <c r="P201" i="13" s="1"/>
  <c r="K145" i="13"/>
  <c r="M145" i="13" s="1"/>
  <c r="O145" i="13" s="1"/>
  <c r="P145" i="13" s="1"/>
  <c r="K47" i="13"/>
  <c r="M47" i="13" s="1"/>
  <c r="K90" i="13"/>
  <c r="M90" i="13" s="1"/>
  <c r="O90" i="13" s="1"/>
  <c r="P90" i="13" s="1"/>
  <c r="K47" i="8"/>
  <c r="M47" i="8" s="1"/>
  <c r="O47" i="8" s="1"/>
  <c r="J38" i="3"/>
  <c r="L38" i="3" s="1"/>
  <c r="N38" i="3" s="1"/>
  <c r="K135" i="2"/>
  <c r="M135" i="2" s="1"/>
  <c r="O135" i="2" s="1"/>
  <c r="P135" i="2" s="1"/>
  <c r="K92" i="2"/>
  <c r="M92" i="2" s="1"/>
  <c r="O92" i="2" s="1"/>
  <c r="P92" i="2" s="1"/>
  <c r="K47" i="2"/>
  <c r="M47" i="2" s="1"/>
  <c r="O47" i="2" s="1"/>
  <c r="P38" i="2"/>
  <c r="P36" i="2"/>
  <c r="P40" i="2"/>
  <c r="P43" i="2"/>
  <c r="B20" i="5"/>
  <c r="P46" i="2"/>
  <c r="B35" i="5"/>
  <c r="P44" i="2"/>
  <c r="B12" i="5"/>
  <c r="P42" i="2"/>
  <c r="P34" i="2"/>
  <c r="P32" i="2"/>
  <c r="P30" i="2"/>
  <c r="P28" i="2"/>
  <c r="P26" i="2"/>
  <c r="P24" i="2"/>
  <c r="P20" i="2"/>
  <c r="P16" i="2"/>
  <c r="P35" i="2"/>
  <c r="P33" i="2"/>
  <c r="P31" i="2"/>
  <c r="P27" i="2"/>
  <c r="P25" i="2"/>
  <c r="P23" i="2"/>
  <c r="P21" i="2"/>
  <c r="P19" i="2"/>
  <c r="P17" i="2"/>
  <c r="P29" i="2"/>
  <c r="H119" i="4"/>
  <c r="J119" i="4" s="1"/>
  <c r="I118" i="4"/>
  <c r="H117" i="4"/>
  <c r="J117" i="4" s="1"/>
  <c r="I116" i="4"/>
  <c r="J116" i="4" s="1"/>
  <c r="H115" i="4"/>
  <c r="J115" i="4" s="1"/>
  <c r="I114" i="4"/>
  <c r="J114" i="4" s="1"/>
  <c r="H113" i="4"/>
  <c r="J113" i="4" s="1"/>
  <c r="I112" i="4"/>
  <c r="J112" i="4" s="1"/>
  <c r="H111" i="4"/>
  <c r="J111" i="4" s="1"/>
  <c r="I110" i="4"/>
  <c r="H109" i="4"/>
  <c r="I108" i="4"/>
  <c r="J108" i="4" s="1"/>
  <c r="H107" i="4"/>
  <c r="J107" i="4" s="1"/>
  <c r="I106" i="4"/>
  <c r="J106" i="4" s="1"/>
  <c r="H105" i="4"/>
  <c r="J105" i="4" s="1"/>
  <c r="I104" i="4"/>
  <c r="J104" i="4" s="1"/>
  <c r="H103" i="4"/>
  <c r="J103" i="4" s="1"/>
  <c r="I102" i="4"/>
  <c r="J102" i="4" s="1"/>
  <c r="H101" i="4"/>
  <c r="J101" i="4" s="1"/>
  <c r="I100" i="4"/>
  <c r="J100" i="4" s="1"/>
  <c r="H99" i="4"/>
  <c r="J99" i="4" s="1"/>
  <c r="I98" i="4"/>
  <c r="J98" i="4" s="1"/>
  <c r="H97" i="4"/>
  <c r="J97" i="4" s="1"/>
  <c r="I96" i="4"/>
  <c r="J96" i="4" s="1"/>
  <c r="H95" i="4"/>
  <c r="J95" i="4" s="1"/>
  <c r="I94" i="4"/>
  <c r="J94" i="4" s="1"/>
  <c r="H93" i="4"/>
  <c r="J93" i="4" s="1"/>
  <c r="I92" i="4"/>
  <c r="J92" i="4" s="1"/>
  <c r="H91" i="4"/>
  <c r="J91" i="4" s="1"/>
  <c r="I90" i="4"/>
  <c r="J90" i="4" s="1"/>
  <c r="H89" i="4"/>
  <c r="J89" i="4" s="1"/>
  <c r="I125" i="4"/>
  <c r="I129" i="4"/>
  <c r="I133" i="4"/>
  <c r="I137" i="4"/>
  <c r="I141" i="4"/>
  <c r="I145" i="4"/>
  <c r="I149" i="4"/>
  <c r="I153" i="4"/>
  <c r="I157" i="4"/>
  <c r="I161" i="4"/>
  <c r="I165" i="4"/>
  <c r="I169" i="4"/>
  <c r="I124" i="4"/>
  <c r="I128" i="4"/>
  <c r="I132" i="4"/>
  <c r="I136" i="4"/>
  <c r="I140" i="4"/>
  <c r="I144" i="4"/>
  <c r="I148" i="4"/>
  <c r="I152" i="4"/>
  <c r="I156" i="4"/>
  <c r="I160" i="4"/>
  <c r="I164" i="4"/>
  <c r="I168" i="4"/>
  <c r="I173" i="4"/>
  <c r="I177" i="4"/>
  <c r="I181" i="4"/>
  <c r="I185" i="4"/>
  <c r="I189" i="4"/>
  <c r="I193" i="4"/>
  <c r="I172" i="4"/>
  <c r="I176" i="4"/>
  <c r="I180" i="4"/>
  <c r="I184" i="4"/>
  <c r="I188" i="4"/>
  <c r="I192" i="4"/>
  <c r="H124" i="4"/>
  <c r="J124" i="4" s="1"/>
  <c r="H128" i="4"/>
  <c r="J128" i="4" s="1"/>
  <c r="H132" i="4"/>
  <c r="J132" i="4" s="1"/>
  <c r="H136" i="4"/>
  <c r="J136" i="4" s="1"/>
  <c r="H140" i="4"/>
  <c r="J140" i="4" s="1"/>
  <c r="H144" i="4"/>
  <c r="J144" i="4" s="1"/>
  <c r="H148" i="4"/>
  <c r="J148" i="4" s="1"/>
  <c r="H152" i="4"/>
  <c r="J152" i="4" s="1"/>
  <c r="H156" i="4"/>
  <c r="J156" i="4" s="1"/>
  <c r="H160" i="4"/>
  <c r="J160" i="4" s="1"/>
  <c r="H164" i="4"/>
  <c r="J164" i="4" s="1"/>
  <c r="H168" i="4"/>
  <c r="J168" i="4" s="1"/>
  <c r="H125" i="4"/>
  <c r="J125" i="4" s="1"/>
  <c r="H129" i="4"/>
  <c r="J129" i="4" s="1"/>
  <c r="H133" i="4"/>
  <c r="J133" i="4" s="1"/>
  <c r="H137" i="4"/>
  <c r="J137" i="4" s="1"/>
  <c r="H141" i="4"/>
  <c r="J141" i="4" s="1"/>
  <c r="H145" i="4"/>
  <c r="J145" i="4" s="1"/>
  <c r="H149" i="4"/>
  <c r="J149" i="4" s="1"/>
  <c r="H153" i="4"/>
  <c r="J153" i="4" s="1"/>
  <c r="H157" i="4"/>
  <c r="J157" i="4" s="1"/>
  <c r="H161" i="4"/>
  <c r="J161" i="4" s="1"/>
  <c r="H165" i="4"/>
  <c r="J165" i="4" s="1"/>
  <c r="H169" i="4"/>
  <c r="J169" i="4" s="1"/>
  <c r="H172" i="4"/>
  <c r="J172" i="4" s="1"/>
  <c r="H176" i="4"/>
  <c r="J176" i="4" s="1"/>
  <c r="H180" i="4"/>
  <c r="J180" i="4" s="1"/>
  <c r="H184" i="4"/>
  <c r="J184" i="4" s="1"/>
  <c r="H188" i="4"/>
  <c r="J188" i="4" s="1"/>
  <c r="H192" i="4"/>
  <c r="J192" i="4" s="1"/>
  <c r="H173" i="4"/>
  <c r="J173" i="4" s="1"/>
  <c r="H177" i="4"/>
  <c r="J177" i="4" s="1"/>
  <c r="H181" i="4"/>
  <c r="J181" i="4" s="1"/>
  <c r="H185" i="4"/>
  <c r="J185" i="4" s="1"/>
  <c r="H189" i="4"/>
  <c r="J189" i="4" s="1"/>
  <c r="H193" i="4"/>
  <c r="J193" i="4" s="1"/>
  <c r="J118" i="4"/>
  <c r="J110" i="4"/>
  <c r="J121" i="4"/>
  <c r="I123" i="4"/>
  <c r="I127" i="4"/>
  <c r="I131" i="4"/>
  <c r="I135" i="4"/>
  <c r="I139" i="4"/>
  <c r="I143" i="4"/>
  <c r="I147" i="4"/>
  <c r="I151" i="4"/>
  <c r="I155" i="4"/>
  <c r="I159" i="4"/>
  <c r="I163" i="4"/>
  <c r="I167" i="4"/>
  <c r="I122" i="4"/>
  <c r="I126" i="4"/>
  <c r="I130" i="4"/>
  <c r="I134" i="4"/>
  <c r="I138" i="4"/>
  <c r="I142" i="4"/>
  <c r="I146" i="4"/>
  <c r="I150" i="4"/>
  <c r="I154" i="4"/>
  <c r="I158" i="4"/>
  <c r="I162" i="4"/>
  <c r="I166" i="4"/>
  <c r="I171" i="4"/>
  <c r="I175" i="4"/>
  <c r="I179" i="4"/>
  <c r="I183" i="4"/>
  <c r="I187" i="4"/>
  <c r="I191" i="4"/>
  <c r="I170" i="4"/>
  <c r="I174" i="4"/>
  <c r="I178" i="4"/>
  <c r="I182" i="4"/>
  <c r="I186" i="4"/>
  <c r="I190" i="4"/>
  <c r="H122" i="4"/>
  <c r="J122" i="4" s="1"/>
  <c r="H126" i="4"/>
  <c r="J126" i="4" s="1"/>
  <c r="H130" i="4"/>
  <c r="J130" i="4" s="1"/>
  <c r="H134" i="4"/>
  <c r="J134" i="4" s="1"/>
  <c r="H138" i="4"/>
  <c r="J138" i="4" s="1"/>
  <c r="H142" i="4"/>
  <c r="J142" i="4" s="1"/>
  <c r="H146" i="4"/>
  <c r="J146" i="4" s="1"/>
  <c r="H150" i="4"/>
  <c r="J150" i="4" s="1"/>
  <c r="H154" i="4"/>
  <c r="J154" i="4" s="1"/>
  <c r="H158" i="4"/>
  <c r="J158" i="4" s="1"/>
  <c r="H162" i="4"/>
  <c r="J162" i="4" s="1"/>
  <c r="H166" i="4"/>
  <c r="J166" i="4" s="1"/>
  <c r="H123" i="4"/>
  <c r="J123" i="4" s="1"/>
  <c r="H127" i="4"/>
  <c r="J127" i="4" s="1"/>
  <c r="H131" i="4"/>
  <c r="J131" i="4" s="1"/>
  <c r="H135" i="4"/>
  <c r="J135" i="4" s="1"/>
  <c r="H139" i="4"/>
  <c r="J139" i="4" s="1"/>
  <c r="H143" i="4"/>
  <c r="J143" i="4" s="1"/>
  <c r="H147" i="4"/>
  <c r="J147" i="4" s="1"/>
  <c r="H151" i="4"/>
  <c r="J151" i="4" s="1"/>
  <c r="H155" i="4"/>
  <c r="J155" i="4" s="1"/>
  <c r="H159" i="4"/>
  <c r="J159" i="4" s="1"/>
  <c r="H163" i="4"/>
  <c r="J163" i="4" s="1"/>
  <c r="H167" i="4"/>
  <c r="J167" i="4" s="1"/>
  <c r="H170" i="4"/>
  <c r="J170" i="4" s="1"/>
  <c r="H174" i="4"/>
  <c r="J174" i="4" s="1"/>
  <c r="H178" i="4"/>
  <c r="J178" i="4" s="1"/>
  <c r="H182" i="4"/>
  <c r="J182" i="4" s="1"/>
  <c r="H186" i="4"/>
  <c r="J186" i="4" s="1"/>
  <c r="H190" i="4"/>
  <c r="J190" i="4" s="1"/>
  <c r="H171" i="4"/>
  <c r="J171" i="4" s="1"/>
  <c r="H175" i="4"/>
  <c r="J175" i="4" s="1"/>
  <c r="H179" i="4"/>
  <c r="J179" i="4" s="1"/>
  <c r="H183" i="4"/>
  <c r="J183" i="4" s="1"/>
  <c r="H187" i="4"/>
  <c r="J187" i="4" s="1"/>
  <c r="H191" i="4"/>
  <c r="J191" i="4" s="1"/>
  <c r="O38" i="3" l="1"/>
  <c r="C32" i="5"/>
  <c r="O34" i="3"/>
  <c r="C20" i="5"/>
  <c r="C19" i="5"/>
  <c r="O30" i="3"/>
  <c r="O37" i="3"/>
  <c r="C35" i="5"/>
  <c r="O33" i="3"/>
  <c r="C15" i="5"/>
  <c r="O29" i="3"/>
  <c r="C31" i="5"/>
  <c r="C10" i="5"/>
  <c r="O27" i="3"/>
  <c r="O25" i="3"/>
  <c r="C24" i="5"/>
  <c r="C11" i="5"/>
  <c r="O21" i="3"/>
  <c r="C5" i="5"/>
  <c r="O19" i="3"/>
  <c r="C22" i="5"/>
  <c r="O16" i="3"/>
  <c r="L39" i="3"/>
  <c r="L40" i="3"/>
  <c r="L41" i="3"/>
  <c r="L42" i="3"/>
  <c r="N6" i="3"/>
  <c r="C33" i="5"/>
  <c r="O8" i="3"/>
  <c r="O10" i="3"/>
  <c r="C28" i="5"/>
  <c r="N138" i="2"/>
  <c r="N139" i="2"/>
  <c r="N136" i="2"/>
  <c r="N137" i="2"/>
  <c r="N48" i="13"/>
  <c r="N50" i="13"/>
  <c r="N49" i="13"/>
  <c r="N51" i="13"/>
  <c r="P18" i="8"/>
  <c r="D30" i="5"/>
  <c r="P20" i="8"/>
  <c r="D27" i="5"/>
  <c r="B36" i="5"/>
  <c r="P45" i="2"/>
  <c r="D36" i="5"/>
  <c r="P45" i="8"/>
  <c r="B13" i="5"/>
  <c r="P41" i="2"/>
  <c r="D13" i="5"/>
  <c r="P41" i="8"/>
  <c r="P35" i="8"/>
  <c r="D7" i="5"/>
  <c r="D12" i="5"/>
  <c r="P44" i="8"/>
  <c r="D37" i="5"/>
  <c r="P40" i="8"/>
  <c r="B16" i="5"/>
  <c r="P37" i="2"/>
  <c r="D16" i="5"/>
  <c r="P37" i="8"/>
  <c r="P29" i="8"/>
  <c r="D14" i="5"/>
  <c r="P27" i="8"/>
  <c r="D17" i="5"/>
  <c r="P33" i="8"/>
  <c r="D8" i="5"/>
  <c r="P31" i="8"/>
  <c r="D6" i="5"/>
  <c r="P26" i="8"/>
  <c r="D9" i="5"/>
  <c r="P24" i="8"/>
  <c r="D26" i="5"/>
  <c r="O122" i="13"/>
  <c r="P122" i="13" s="1"/>
  <c r="M96" i="2"/>
  <c r="M95" i="2"/>
  <c r="O60" i="2"/>
  <c r="M94" i="2"/>
  <c r="M93" i="2"/>
  <c r="M49" i="13"/>
  <c r="O15" i="13"/>
  <c r="M51" i="13"/>
  <c r="M50" i="13"/>
  <c r="M48" i="13"/>
  <c r="O113" i="13"/>
  <c r="M147" i="13"/>
  <c r="M146" i="13"/>
  <c r="M149" i="13"/>
  <c r="M148" i="13"/>
  <c r="M315" i="13"/>
  <c r="M314" i="13"/>
  <c r="O279" i="13"/>
  <c r="M313" i="13"/>
  <c r="M312" i="13"/>
  <c r="O12" i="3"/>
  <c r="C29" i="5"/>
  <c r="O13" i="3"/>
  <c r="C18" i="5"/>
  <c r="O14" i="3"/>
  <c r="C21" i="5"/>
  <c r="N48" i="8"/>
  <c r="N51" i="8"/>
  <c r="N49" i="8"/>
  <c r="N50" i="8"/>
  <c r="N148" i="13"/>
  <c r="N149" i="13"/>
  <c r="N146" i="13"/>
  <c r="N147" i="13"/>
  <c r="N312" i="13"/>
  <c r="N313" i="13"/>
  <c r="N314" i="13"/>
  <c r="N315" i="13"/>
  <c r="P16" i="8"/>
  <c r="D34" i="5"/>
  <c r="J109" i="4"/>
  <c r="P18" i="2"/>
  <c r="B32" i="5"/>
  <c r="P47" i="2"/>
  <c r="D32" i="5"/>
  <c r="P47" i="8"/>
  <c r="O47" i="13"/>
  <c r="P47" i="13" s="1"/>
  <c r="D20" i="5"/>
  <c r="P43" i="8"/>
  <c r="O43" i="13"/>
  <c r="P43" i="13" s="1"/>
  <c r="B19" i="5"/>
  <c r="P39" i="2"/>
  <c r="D19" i="5"/>
  <c r="P39" i="8"/>
  <c r="O39" i="13"/>
  <c r="P39" i="13" s="1"/>
  <c r="D35" i="5"/>
  <c r="P46" i="8"/>
  <c r="O46" i="13"/>
  <c r="P46" i="13" s="1"/>
  <c r="D15" i="5"/>
  <c r="P42" i="8"/>
  <c r="O42" i="13"/>
  <c r="P42" i="13" s="1"/>
  <c r="D31" i="5"/>
  <c r="P38" i="8"/>
  <c r="O38" i="13"/>
  <c r="P38" i="13" s="1"/>
  <c r="P36" i="8"/>
  <c r="D10" i="5"/>
  <c r="O36" i="13"/>
  <c r="P36" i="13" s="1"/>
  <c r="P34" i="8"/>
  <c r="D24" i="5"/>
  <c r="O34" i="13"/>
  <c r="P34" i="13" s="1"/>
  <c r="P30" i="8"/>
  <c r="D11" i="5"/>
  <c r="O128" i="13"/>
  <c r="P128" i="13" s="1"/>
  <c r="P28" i="8"/>
  <c r="D5" i="5"/>
  <c r="O126" i="13"/>
  <c r="P126" i="13" s="1"/>
  <c r="P25" i="8"/>
  <c r="D22" i="5"/>
  <c r="O123" i="13"/>
  <c r="P123" i="13" s="1"/>
  <c r="M49" i="2"/>
  <c r="M48" i="2"/>
  <c r="M51" i="2"/>
  <c r="M50" i="2"/>
  <c r="O15" i="2"/>
  <c r="M137" i="2"/>
  <c r="M136" i="2"/>
  <c r="M139" i="2"/>
  <c r="M138" i="2"/>
  <c r="O103" i="2"/>
  <c r="M48" i="8"/>
  <c r="M51" i="8"/>
  <c r="M49" i="8"/>
  <c r="M50" i="8"/>
  <c r="O15" i="8"/>
  <c r="O58" i="13"/>
  <c r="M92" i="13"/>
  <c r="M91" i="13"/>
  <c r="M94" i="13"/>
  <c r="M93" i="13"/>
  <c r="M203" i="13"/>
  <c r="M202" i="13"/>
  <c r="M205" i="13"/>
  <c r="M204" i="13"/>
  <c r="O169" i="13"/>
  <c r="L85" i="3"/>
  <c r="L84" i="3"/>
  <c r="N49" i="3"/>
  <c r="L83" i="3"/>
  <c r="L82" i="3"/>
  <c r="P17" i="8"/>
  <c r="D33" i="5"/>
  <c r="P19" i="8"/>
  <c r="D28" i="5"/>
  <c r="P21" i="8"/>
  <c r="D29" i="5"/>
  <c r="O119" i="13"/>
  <c r="P119" i="13" s="1"/>
  <c r="O22" i="2"/>
  <c r="O110" i="2"/>
  <c r="P110" i="2" s="1"/>
  <c r="O22" i="8"/>
  <c r="O176" i="13"/>
  <c r="P176" i="13" s="1"/>
  <c r="N56" i="3"/>
  <c r="O56" i="3" s="1"/>
  <c r="P23" i="8"/>
  <c r="D21" i="5"/>
  <c r="O121" i="13"/>
  <c r="P121" i="13" s="1"/>
  <c r="N93" i="2"/>
  <c r="N95" i="2"/>
  <c r="N96" i="2"/>
  <c r="N94" i="2"/>
  <c r="M40" i="3"/>
  <c r="M39" i="3"/>
  <c r="M42" i="3"/>
  <c r="M41" i="3"/>
  <c r="N50" i="2"/>
  <c r="N49" i="2"/>
  <c r="N51" i="2"/>
  <c r="N48" i="2"/>
  <c r="N93" i="13"/>
  <c r="N94" i="13"/>
  <c r="N91" i="13"/>
  <c r="N92" i="13"/>
  <c r="N204" i="13"/>
  <c r="N205" i="13"/>
  <c r="N202" i="13"/>
  <c r="N203" i="13"/>
  <c r="M82" i="3"/>
  <c r="M83" i="3"/>
  <c r="M84" i="3"/>
  <c r="M85" i="3"/>
  <c r="O61" i="2"/>
  <c r="P61" i="2" s="1"/>
  <c r="N7" i="3"/>
  <c r="O114" i="13"/>
  <c r="P114" i="13" s="1"/>
  <c r="O16" i="13"/>
  <c r="P16" i="13" s="1"/>
  <c r="O245" i="13"/>
  <c r="P245" i="13" s="1"/>
  <c r="O280" i="13"/>
  <c r="P280" i="13" s="1"/>
  <c r="O63" i="2"/>
  <c r="P63" i="2" s="1"/>
  <c r="N9" i="3"/>
  <c r="O116" i="13"/>
  <c r="P116" i="13" s="1"/>
  <c r="O18" i="13"/>
  <c r="P18" i="13" s="1"/>
  <c r="O247" i="13"/>
  <c r="P247" i="13" s="1"/>
  <c r="O282" i="13"/>
  <c r="P282" i="13" s="1"/>
  <c r="O65" i="2"/>
  <c r="P65" i="2" s="1"/>
  <c r="N11" i="3"/>
  <c r="O118" i="13"/>
  <c r="P118" i="13" s="1"/>
  <c r="O20" i="13"/>
  <c r="P20" i="13" s="1"/>
  <c r="O241" i="13"/>
  <c r="P241" i="13" s="1"/>
  <c r="O284" i="13"/>
  <c r="P284" i="13" s="1"/>
  <c r="O36" i="3"/>
  <c r="C36" i="5"/>
  <c r="O88" i="13"/>
  <c r="P88" i="13" s="1"/>
  <c r="C13" i="5"/>
  <c r="O32" i="3"/>
  <c r="O84" i="13"/>
  <c r="P84" i="13" s="1"/>
  <c r="C7" i="5"/>
  <c r="O26" i="3"/>
  <c r="O78" i="13"/>
  <c r="P78" i="13" s="1"/>
  <c r="M260" i="13"/>
  <c r="M259" i="13"/>
  <c r="O224" i="13"/>
  <c r="M258" i="13"/>
  <c r="M257" i="13"/>
  <c r="O35" i="3"/>
  <c r="C12" i="5"/>
  <c r="O87" i="13"/>
  <c r="P87" i="13" s="1"/>
  <c r="O31" i="3"/>
  <c r="C37" i="5"/>
  <c r="O83" i="13"/>
  <c r="P83" i="13" s="1"/>
  <c r="C16" i="5"/>
  <c r="O28" i="3"/>
  <c r="O80" i="13"/>
  <c r="P80" i="13" s="1"/>
  <c r="C14" i="5"/>
  <c r="O20" i="3"/>
  <c r="O72" i="13"/>
  <c r="P72" i="13" s="1"/>
  <c r="C17" i="5"/>
  <c r="O18" i="3"/>
  <c r="O70" i="13"/>
  <c r="P70" i="13" s="1"/>
  <c r="C8" i="5"/>
  <c r="O24" i="3"/>
  <c r="O76" i="13"/>
  <c r="P76" i="13" s="1"/>
  <c r="C6" i="5"/>
  <c r="O22" i="3"/>
  <c r="O74" i="13"/>
  <c r="P74" i="13" s="1"/>
  <c r="O17" i="3"/>
  <c r="C9" i="5"/>
  <c r="O69" i="13"/>
  <c r="P69" i="13" s="1"/>
  <c r="N257" i="13"/>
  <c r="N258" i="13"/>
  <c r="N259" i="13"/>
  <c r="N260" i="13"/>
  <c r="O69" i="2"/>
  <c r="P69" i="2" s="1"/>
  <c r="N15" i="3"/>
  <c r="O67" i="13"/>
  <c r="P67" i="13" s="1"/>
  <c r="O24" i="13"/>
  <c r="P24" i="13" s="1"/>
  <c r="O234" i="13"/>
  <c r="P234" i="13" s="1"/>
  <c r="O288" i="13"/>
  <c r="P288" i="13" s="1"/>
  <c r="O15" i="3" l="1"/>
  <c r="C26" i="5"/>
  <c r="P22" i="8"/>
  <c r="D18" i="5"/>
  <c r="B18" i="5"/>
  <c r="P22" i="2"/>
  <c r="N87" i="3"/>
  <c r="N83" i="3"/>
  <c r="N84" i="3"/>
  <c r="N85" i="3"/>
  <c r="O49" i="3"/>
  <c r="N82" i="3"/>
  <c r="P58" i="13"/>
  <c r="O94" i="13"/>
  <c r="O91" i="13"/>
  <c r="O96" i="13"/>
  <c r="O95" i="13" s="1"/>
  <c r="O92" i="13"/>
  <c r="O93" i="13"/>
  <c r="O141" i="2"/>
  <c r="O137" i="2"/>
  <c r="O138" i="2"/>
  <c r="O139" i="2"/>
  <c r="P103" i="2"/>
  <c r="O136" i="2"/>
  <c r="P113" i="13"/>
  <c r="O149" i="13"/>
  <c r="O146" i="13"/>
  <c r="O151" i="13"/>
  <c r="O147" i="13"/>
  <c r="O148" i="13"/>
  <c r="O49" i="13"/>
  <c r="O51" i="13"/>
  <c r="O48" i="13"/>
  <c r="O50" i="13"/>
  <c r="O53" i="13"/>
  <c r="O52" i="13" s="1"/>
  <c r="P15" i="13"/>
  <c r="O98" i="2"/>
  <c r="O94" i="2"/>
  <c r="O95" i="2"/>
  <c r="O96" i="2"/>
  <c r="P60" i="2"/>
  <c r="O93" i="2"/>
  <c r="C23" i="5"/>
  <c r="N41" i="3"/>
  <c r="N42" i="3"/>
  <c r="O6" i="3"/>
  <c r="N44" i="3"/>
  <c r="N39" i="3"/>
  <c r="N40" i="3"/>
  <c r="O262" i="13"/>
  <c r="O258" i="13"/>
  <c r="O259" i="13"/>
  <c r="O260" i="13"/>
  <c r="P224" i="13"/>
  <c r="O257" i="13"/>
  <c r="C27" i="5"/>
  <c r="C39" i="5" s="1"/>
  <c r="O11" i="3"/>
  <c r="O9" i="3"/>
  <c r="C30" i="5"/>
  <c r="O7" i="3"/>
  <c r="C34" i="5"/>
  <c r="O205" i="13"/>
  <c r="P169" i="13"/>
  <c r="O202" i="13"/>
  <c r="O207" i="13"/>
  <c r="O206" i="13" s="1"/>
  <c r="O203" i="13"/>
  <c r="O204" i="13"/>
  <c r="D23" i="5"/>
  <c r="D40" i="5" s="1"/>
  <c r="O51" i="8"/>
  <c r="O49" i="8"/>
  <c r="P15" i="8"/>
  <c r="O48" i="8"/>
  <c r="O50" i="8"/>
  <c r="O53" i="8"/>
  <c r="O52" i="8" s="1"/>
  <c r="B23" i="5"/>
  <c r="O53" i="2"/>
  <c r="O49" i="2"/>
  <c r="O48" i="2"/>
  <c r="O50" i="2"/>
  <c r="P15" i="2"/>
  <c r="O51" i="2"/>
  <c r="O317" i="13"/>
  <c r="O313" i="13"/>
  <c r="O314" i="13"/>
  <c r="O315" i="13"/>
  <c r="P279" i="13"/>
  <c r="O312" i="13"/>
  <c r="C40" i="5" l="1"/>
  <c r="C38" i="5"/>
  <c r="C42" i="5"/>
  <c r="O150" i="13"/>
  <c r="D39" i="5"/>
  <c r="D41" i="5"/>
  <c r="D38" i="5"/>
  <c r="O140" i="2"/>
  <c r="N86" i="3"/>
  <c r="B39" i="5"/>
  <c r="B40" i="5"/>
  <c r="B38" i="5"/>
  <c r="B41" i="5"/>
  <c r="O316" i="13"/>
  <c r="O52" i="2"/>
  <c r="O261" i="13"/>
  <c r="C41" i="5"/>
  <c r="N43" i="3"/>
  <c r="O97" i="2"/>
  <c r="D42" i="5"/>
  <c r="B42" i="5"/>
</calcChain>
</file>

<file path=xl/comments1.xml><?xml version="1.0" encoding="utf-8"?>
<comments xmlns="http://schemas.openxmlformats.org/spreadsheetml/2006/main">
  <authors>
    <author>USDA Forest Service</author>
    <author>Steve Reutebuch</author>
  </authors>
  <commentList>
    <comment ref="A18" authorId="0" shapeId="0">
      <text>
        <r>
          <rPr>
            <b/>
            <sz val="9"/>
            <color indexed="81"/>
            <rFont val="Tahoma"/>
            <family val="2"/>
          </rPr>
          <t>Computed after figuring out Justin Epoch issue 6/19/15</t>
        </r>
      </text>
    </comment>
    <comment ref="A34" authorId="0" shapeId="0">
      <text>
        <r>
          <rPr>
            <sz val="9"/>
            <color indexed="81"/>
            <rFont val="Tahoma"/>
            <family val="2"/>
          </rPr>
          <t xml:space="preserve">Created copy of CPXF basestation file and used NAD83(2011) lat/long coords from NGS. Then, chose NAD83(CONUS) which is zero transform as the display coords in PFO
</t>
        </r>
      </text>
    </comment>
    <comment ref="A44" authorId="1" shapeId="0">
      <text>
        <r>
          <rPr>
            <b/>
            <sz val="8"/>
            <color indexed="81"/>
            <rFont val="Tahoma"/>
            <family val="2"/>
          </rPr>
          <t>Justin solution L1-L2</t>
        </r>
      </text>
    </comment>
    <comment ref="B54" authorId="0" shapeId="0">
      <text>
        <r>
          <rPr>
            <b/>
            <sz val="8"/>
            <color indexed="81"/>
            <rFont val="Tahoma"/>
            <family val="2"/>
          </rPr>
          <t xml:space="preserve">Used the ref point coordinates automatically generated by Justin when it downloaded the basestation rinex files. </t>
        </r>
      </text>
    </comment>
  </commentList>
</comments>
</file>

<file path=xl/sharedStrings.xml><?xml version="1.0" encoding="utf-8"?>
<sst xmlns="http://schemas.openxmlformats.org/spreadsheetml/2006/main" count="2204" uniqueCount="561">
  <si>
    <t>SSF file</t>
  </si>
  <si>
    <t>JPS file</t>
  </si>
  <si>
    <t>10a.jps</t>
  </si>
  <si>
    <t>11a.jps</t>
  </si>
  <si>
    <t>12a.jps</t>
  </si>
  <si>
    <t>13a.jps</t>
  </si>
  <si>
    <t>14a.jps</t>
  </si>
  <si>
    <t>15a.jps</t>
  </si>
  <si>
    <t>16a.jps</t>
  </si>
  <si>
    <t>17a.jps</t>
  </si>
  <si>
    <t>21a.jps</t>
  </si>
  <si>
    <t>22a.jps</t>
  </si>
  <si>
    <t>24a.jps</t>
  </si>
  <si>
    <t>26a.jps</t>
  </si>
  <si>
    <t>27a.jps</t>
  </si>
  <si>
    <t>5a.jps</t>
  </si>
  <si>
    <t>6a.jps</t>
  </si>
  <si>
    <t>6b.jps</t>
  </si>
  <si>
    <t>7a.jps</t>
  </si>
  <si>
    <t>8a.jps</t>
  </si>
  <si>
    <t>8B_1.jps</t>
  </si>
  <si>
    <t>t5p4.jps</t>
  </si>
  <si>
    <t>t5p5.jps</t>
  </si>
  <si>
    <t>T6P1_1.jps</t>
  </si>
  <si>
    <t>t6p11.jps</t>
  </si>
  <si>
    <t>t6p12.jps</t>
  </si>
  <si>
    <t>t6p13.jps</t>
  </si>
  <si>
    <t>t6p14.jps</t>
  </si>
  <si>
    <t>t6p2.jps</t>
  </si>
  <si>
    <t>t6p3.jps</t>
  </si>
  <si>
    <t>t6p4.jps</t>
  </si>
  <si>
    <t>t6p5.jps</t>
  </si>
  <si>
    <t>t6p6.jps</t>
  </si>
  <si>
    <t>t6p8.jps</t>
  </si>
  <si>
    <t>10A.ssf</t>
  </si>
  <si>
    <t>11A.ssf</t>
  </si>
  <si>
    <t>12A.ssf</t>
  </si>
  <si>
    <t>13A.ssf</t>
  </si>
  <si>
    <t>14A.ssf</t>
  </si>
  <si>
    <t>15A.ssf</t>
  </si>
  <si>
    <t>16A.ssf</t>
  </si>
  <si>
    <t>17A.ssf</t>
  </si>
  <si>
    <t>21A.ssf</t>
  </si>
  <si>
    <t>22A.ssf</t>
  </si>
  <si>
    <t>24A.ssf</t>
  </si>
  <si>
    <t>26A.ssf</t>
  </si>
  <si>
    <t>27A.ssf</t>
  </si>
  <si>
    <t>5A.ssf</t>
  </si>
  <si>
    <t>6A.ssf</t>
  </si>
  <si>
    <t>6B.ssf</t>
  </si>
  <si>
    <t>7A.ssf</t>
  </si>
  <si>
    <t>8A.ssf</t>
  </si>
  <si>
    <t>8B.ssf</t>
  </si>
  <si>
    <t>9A.ssf</t>
  </si>
  <si>
    <t>T5P4_A.ssf</t>
  </si>
  <si>
    <t>T5P5.ssf</t>
  </si>
  <si>
    <t>T6P1.ssf</t>
  </si>
  <si>
    <t>T6P11.ssf</t>
  </si>
  <si>
    <t>T6P12.ssf</t>
  </si>
  <si>
    <t>T6P13.ssf</t>
  </si>
  <si>
    <t>T6P14_SHORT.ssf</t>
  </si>
  <si>
    <t>T6P2.ssf</t>
  </si>
  <si>
    <t>T6P3.ssf</t>
  </si>
  <si>
    <t>T6P4.ssf</t>
  </si>
  <si>
    <t>T6P5.ssf</t>
  </si>
  <si>
    <t>T6P6.ssf</t>
  </si>
  <si>
    <t>T6P8.ssf</t>
  </si>
  <si>
    <t>Dropped</t>
  </si>
  <si>
    <t xml:space="preserve"> 8b_2.jps</t>
  </si>
  <si>
    <t xml:space="preserve"> t6p1_2.jps</t>
  </si>
  <si>
    <t>11A_SHORT.ssf</t>
  </si>
  <si>
    <t>23A_3hr.ssf</t>
  </si>
  <si>
    <t>T5P4_B.ssf</t>
  </si>
  <si>
    <t>T6P10.ssf</t>
  </si>
  <si>
    <t>T6P5_5hr.ssf</t>
  </si>
  <si>
    <t xml:space="preserve">The following hubs have both Triumph and GeoXH 1-hr occupations. </t>
  </si>
  <si>
    <t>count=</t>
  </si>
  <si>
    <t>Blue Ridge GPS accuracy test results</t>
  </si>
  <si>
    <t>Basestation data dates needed</t>
  </si>
  <si>
    <t>CORS CPXF basestation is 69 km (43 miles) from Blue Ridge Control unit:</t>
  </si>
  <si>
    <t>Date</t>
  </si>
  <si>
    <t>GPS Day</t>
  </si>
  <si>
    <t>CPXF data</t>
  </si>
  <si>
    <t>E</t>
  </si>
  <si>
    <t>N</t>
  </si>
  <si>
    <t>HAE</t>
  </si>
  <si>
    <t>y</t>
  </si>
  <si>
    <t>UTM Zone 10 NAD83(2011)</t>
  </si>
  <si>
    <t>Lat-N</t>
  </si>
  <si>
    <t>Long-W</t>
  </si>
  <si>
    <t>Elipsoid Ht (m)</t>
  </si>
  <si>
    <t>NAD83(2011) Ep2010 Lat/Long</t>
  </si>
  <si>
    <t>1999 DNR Surveyor's coordinates NAD 83 UTM, Zone 10, meters (HARN)</t>
  </si>
  <si>
    <t>2B_1999</t>
  </si>
  <si>
    <t>46 51 28.30083 N</t>
  </si>
  <si>
    <t>123 09 45.40271 W</t>
  </si>
  <si>
    <t>2B_5hrTR.jps</t>
  </si>
  <si>
    <r>
      <t xml:space="preserve">2013 DNR 2B </t>
    </r>
    <r>
      <rPr>
        <b/>
        <sz val="11"/>
        <color rgb="FFFF0000"/>
        <rFont val="Calibri"/>
        <family val="2"/>
        <scheme val="minor"/>
      </rPr>
      <t xml:space="preserve">Triumph </t>
    </r>
    <r>
      <rPr>
        <sz val="11"/>
        <color theme="1"/>
        <rFont val="Calibri"/>
        <family val="2"/>
        <scheme val="minor"/>
      </rPr>
      <t>coordinates NAD 83(2011) UTM, Zone 10, meters (Epoch 2010.0)</t>
    </r>
  </si>
  <si>
    <t>The following 2B_2013 coords were computed in Justin using rover file TR2_0708A.JPS with 21331 epochs of data and CPXF basestation data</t>
  </si>
  <si>
    <t>Coordinate system is NAD83 (2011) Epoch 2010.0 UTM Zone 10N</t>
  </si>
  <si>
    <t>2B_7hrTR.jps</t>
  </si>
  <si>
    <t>NAD83(2011) UTMS utm values Ep2010.0</t>
  </si>
  <si>
    <t>diff-x</t>
  </si>
  <si>
    <t>diff-y</t>
  </si>
  <si>
    <t>diff-horz</t>
  </si>
  <si>
    <t>Opus (GPS)</t>
  </si>
  <si>
    <t>Diff Opus minus Triumph GPS</t>
  </si>
  <si>
    <t>Diff Opus minus Triumph GNSS</t>
  </si>
  <si>
    <t>Need to subtract these X &amp; Y diffs from 1999 hub coordinates to get adjusted 2013 hub reference coordinates</t>
  </si>
  <si>
    <r>
      <t xml:space="preserve">The following 2B_2013 coords were computed in </t>
    </r>
    <r>
      <rPr>
        <b/>
        <sz val="11"/>
        <color rgb="FFFF0000"/>
        <rFont val="Calibri"/>
        <family val="2"/>
        <scheme val="minor"/>
      </rPr>
      <t>PFO</t>
    </r>
    <r>
      <rPr>
        <sz val="11"/>
        <color theme="1"/>
        <rFont val="Calibri"/>
        <family val="2"/>
        <scheme val="minor"/>
      </rPr>
      <t xml:space="preserve"> using rover file </t>
    </r>
    <r>
      <rPr>
        <b/>
        <sz val="11"/>
        <color rgb="FFFF0000"/>
        <rFont val="Calibri"/>
        <family val="2"/>
        <scheme val="minor"/>
      </rPr>
      <t>2B_7hr.ssf</t>
    </r>
    <r>
      <rPr>
        <sz val="11"/>
        <color theme="1"/>
        <rFont val="Calibri"/>
        <family val="2"/>
        <scheme val="minor"/>
      </rPr>
      <t xml:space="preserve"> with 25,045 epochs of data and CPXF basestation data (GNSS)</t>
    </r>
  </si>
  <si>
    <t>Note:  you MUST select to use basestation reference coordinates from base provider!!!</t>
  </si>
  <si>
    <t>Also, you must change the Trimble supplied ref coordinated from ITRF00 to the NGS CORS NAD83(2011) Ep. 2010.0 coordinates!</t>
  </si>
  <si>
    <t xml:space="preserve">    You also must choose under PFO "Options, Coordinate System:</t>
  </si>
  <si>
    <t>need to replace this screen witn CPXF</t>
  </si>
  <si>
    <t>System: UTM</t>
  </si>
  <si>
    <t>Zone: 10 N</t>
  </si>
  <si>
    <t>Datum: NAD 1983 (CONUS)</t>
  </si>
  <si>
    <t>Note: also use UTM NAD83(CONUS) for export</t>
  </si>
  <si>
    <t>See: http://spatial-ed.com/gps/gps-tutorial/545-pfo-base-file-vs-base-provider.html for info on NAD83 2011 in PFO</t>
  </si>
  <si>
    <t>Horz Dist 2B_TR to 2B_GEO</t>
  </si>
  <si>
    <r>
      <t xml:space="preserve">The following 2B_2013 coords were computed in Justin using rover file </t>
    </r>
    <r>
      <rPr>
        <sz val="11"/>
        <color rgb="FFFF0000"/>
        <rFont val="Calibri"/>
        <family val="2"/>
        <scheme val="minor"/>
      </rPr>
      <t>2b_7HR.SSF</t>
    </r>
    <r>
      <rPr>
        <sz val="11"/>
        <color theme="1"/>
        <rFont val="Calibri"/>
        <family val="2"/>
        <scheme val="minor"/>
      </rPr>
      <t xml:space="preserve"> with 25,280 epochs of data and CPXF basestation data</t>
    </r>
  </si>
  <si>
    <t>Coordinate system is NAD83 (GRS80) UTM Zone 10N</t>
  </si>
  <si>
    <t>L1 only rinex (2B_7hr.13o)</t>
  </si>
  <si>
    <t>Difference between Triumph and GeoXH coordinates:</t>
  </si>
  <si>
    <t>ID</t>
  </si>
  <si>
    <t>X_1999</t>
  </si>
  <si>
    <t>Y_1999</t>
  </si>
  <si>
    <t>X_diff_TR-Geo</t>
  </si>
  <si>
    <t>Y_diff_TR-Geo</t>
  </si>
  <si>
    <t>H_diff_TR-Geo</t>
  </si>
  <si>
    <t>10A</t>
  </si>
  <si>
    <t>10B</t>
  </si>
  <si>
    <t>10C</t>
  </si>
  <si>
    <t>11A</t>
  </si>
  <si>
    <t>11B</t>
  </si>
  <si>
    <t>11C</t>
  </si>
  <si>
    <t>12A</t>
  </si>
  <si>
    <t>12B</t>
  </si>
  <si>
    <t>12C</t>
  </si>
  <si>
    <t>13A</t>
  </si>
  <si>
    <t>13B</t>
  </si>
  <si>
    <t>13C</t>
  </si>
  <si>
    <t>14A</t>
  </si>
  <si>
    <t>14B</t>
  </si>
  <si>
    <t>14C</t>
  </si>
  <si>
    <t>15A</t>
  </si>
  <si>
    <t>15B</t>
  </si>
  <si>
    <t>15C</t>
  </si>
  <si>
    <t>16A</t>
  </si>
  <si>
    <t>16C</t>
  </si>
  <si>
    <t>17A</t>
  </si>
  <si>
    <t>17C</t>
  </si>
  <si>
    <t>18A</t>
  </si>
  <si>
    <t>18C</t>
  </si>
  <si>
    <t>19A</t>
  </si>
  <si>
    <t>19C</t>
  </si>
  <si>
    <t>1A</t>
  </si>
  <si>
    <t>1B</t>
  </si>
  <si>
    <t>20A</t>
  </si>
  <si>
    <t>20C</t>
  </si>
  <si>
    <t>21A</t>
  </si>
  <si>
    <t>21C</t>
  </si>
  <si>
    <t>22A</t>
  </si>
  <si>
    <t>22C</t>
  </si>
  <si>
    <t>23A</t>
  </si>
  <si>
    <t>24A</t>
  </si>
  <si>
    <t>25A</t>
  </si>
  <si>
    <t>26A</t>
  </si>
  <si>
    <t>27A</t>
  </si>
  <si>
    <t>28A</t>
  </si>
  <si>
    <t>2A</t>
  </si>
  <si>
    <t>2B</t>
  </si>
  <si>
    <t>3B</t>
  </si>
  <si>
    <t>3C</t>
  </si>
  <si>
    <t>4A</t>
  </si>
  <si>
    <t>4B</t>
  </si>
  <si>
    <t>4C</t>
  </si>
  <si>
    <t>5A</t>
  </si>
  <si>
    <t>5B</t>
  </si>
  <si>
    <t>5C</t>
  </si>
  <si>
    <t>6A</t>
  </si>
  <si>
    <t>6B</t>
  </si>
  <si>
    <t>6C</t>
  </si>
  <si>
    <t>7A</t>
  </si>
  <si>
    <t>7B</t>
  </si>
  <si>
    <t>7C</t>
  </si>
  <si>
    <t>8A</t>
  </si>
  <si>
    <t>8B</t>
  </si>
  <si>
    <t>8C</t>
  </si>
  <si>
    <t>9A</t>
  </si>
  <si>
    <t>9B</t>
  </si>
  <si>
    <t>9C</t>
  </si>
  <si>
    <t>T1P2</t>
  </si>
  <si>
    <t>T1P3</t>
  </si>
  <si>
    <t>T1P8</t>
  </si>
  <si>
    <t>T3P10</t>
  </si>
  <si>
    <t>T3P12</t>
  </si>
  <si>
    <t>T3P13</t>
  </si>
  <si>
    <t>T3P14</t>
  </si>
  <si>
    <t>T3P15</t>
  </si>
  <si>
    <t>T3P16</t>
  </si>
  <si>
    <t>T3P18</t>
  </si>
  <si>
    <t>T3P22</t>
  </si>
  <si>
    <t>T3P23</t>
  </si>
  <si>
    <t>T3P24</t>
  </si>
  <si>
    <t>T3P25</t>
  </si>
  <si>
    <t>T3P26</t>
  </si>
  <si>
    <t>T3P2A</t>
  </si>
  <si>
    <t>T3P3</t>
  </si>
  <si>
    <t>T3P6A</t>
  </si>
  <si>
    <t>T3P7</t>
  </si>
  <si>
    <t>T3P8</t>
  </si>
  <si>
    <t>T3P9</t>
  </si>
  <si>
    <t>T4P6A</t>
  </si>
  <si>
    <t>T5P1</t>
  </si>
  <si>
    <t>T5P11</t>
  </si>
  <si>
    <t>T5P13A</t>
  </si>
  <si>
    <t>T5P15</t>
  </si>
  <si>
    <t>T5P2</t>
  </si>
  <si>
    <t>T5P3</t>
  </si>
  <si>
    <t>T5P4</t>
  </si>
  <si>
    <t>T5P5</t>
  </si>
  <si>
    <t>T5P9A</t>
  </si>
  <si>
    <t>T6P1</t>
  </si>
  <si>
    <t>T6P10</t>
  </si>
  <si>
    <t>T6P11</t>
  </si>
  <si>
    <t>T6P12</t>
  </si>
  <si>
    <t>T6P13</t>
  </si>
  <si>
    <t>T6P14</t>
  </si>
  <si>
    <t>T6P2</t>
  </si>
  <si>
    <t>T6P3</t>
  </si>
  <si>
    <t>T6P4</t>
  </si>
  <si>
    <t>T6P5</t>
  </si>
  <si>
    <t>T6P6</t>
  </si>
  <si>
    <t>T6P8</t>
  </si>
  <si>
    <t>9A_2.jps</t>
  </si>
  <si>
    <t xml:space="preserve"> 9a_1.jps</t>
  </si>
  <si>
    <t>Revised file name</t>
  </si>
  <si>
    <t>T6P1.jps</t>
  </si>
  <si>
    <t>8B.jps</t>
  </si>
  <si>
    <t>9A.jps</t>
  </si>
  <si>
    <t>T6P14.ssf</t>
  </si>
  <si>
    <t>T5P4.ssf</t>
  </si>
  <si>
    <t>In some cases, the same hub was GPS'ed twice.</t>
  </si>
  <si>
    <t>In those cases the occupation closest to 1-hr was kept for analysis</t>
  </si>
  <si>
    <t>Program:                      Justin</t>
  </si>
  <si>
    <t>Version:                      2.122.160.11</t>
  </si>
  <si>
    <t xml:space="preserve">Creator:                      </t>
  </si>
  <si>
    <t xml:space="preserve">Agency:                       </t>
  </si>
  <si>
    <t>Project:                      Blue Ridge Triumph common hubs</t>
  </si>
  <si>
    <t xml:space="preserve">                              </t>
  </si>
  <si>
    <t>Coordinate system:            NAD83(2011)  /  UTM zone 10N - 126-120° W</t>
  </si>
  <si>
    <t>Units:                        meters</t>
  </si>
  <si>
    <t>Height type:                  Ellipsoidal</t>
  </si>
  <si>
    <t>Time                          UTC time</t>
  </si>
  <si>
    <t xml:space="preserve">  Base  </t>
  </si>
  <si>
    <t xml:space="preserve">  Northing, m </t>
  </si>
  <si>
    <t xml:space="preserve">  Easting, m </t>
  </si>
  <si>
    <t xml:space="preserve"> Height, m </t>
  </si>
  <si>
    <t xml:space="preserve"> Rover </t>
  </si>
  <si>
    <t xml:space="preserve">   UWE   </t>
  </si>
  <si>
    <t xml:space="preserve">  Ratio </t>
  </si>
  <si>
    <t xml:space="preserve">CPXF_03 </t>
  </si>
  <si>
    <t xml:space="preserve"> 24a   </t>
  </si>
  <si>
    <t xml:space="preserve"> t6p3  </t>
  </si>
  <si>
    <t xml:space="preserve"> t6p5  </t>
  </si>
  <si>
    <t xml:space="preserve"> 22a   </t>
  </si>
  <si>
    <t xml:space="preserve"> 8a    </t>
  </si>
  <si>
    <t xml:space="preserve"> t6p11 </t>
  </si>
  <si>
    <t xml:space="preserve"> t6p13 </t>
  </si>
  <si>
    <t xml:space="preserve"> t6p12 </t>
  </si>
  <si>
    <t xml:space="preserve"> 13a   </t>
  </si>
  <si>
    <t xml:space="preserve"> 14a   </t>
  </si>
  <si>
    <t xml:space="preserve"> t6p8  </t>
  </si>
  <si>
    <t xml:space="preserve"> t6p6  </t>
  </si>
  <si>
    <t xml:space="preserve"> 16a   </t>
  </si>
  <si>
    <t xml:space="preserve"> 15a   </t>
  </si>
  <si>
    <t xml:space="preserve">CPXF_02 </t>
  </si>
  <si>
    <t xml:space="preserve"> 9a    </t>
  </si>
  <si>
    <t xml:space="preserve"> 10a   </t>
  </si>
  <si>
    <t xml:space="preserve"> 12a   </t>
  </si>
  <si>
    <t xml:space="preserve"> t6p4  </t>
  </si>
  <si>
    <t xml:space="preserve"> t6p2  </t>
  </si>
  <si>
    <t xml:space="preserve"> t6p1  </t>
  </si>
  <si>
    <t xml:space="preserve">CPXF_01 </t>
  </si>
  <si>
    <t xml:space="preserve"> t6p14 </t>
  </si>
  <si>
    <t xml:space="preserve"> t5p5  </t>
  </si>
  <si>
    <t xml:space="preserve"> 26a   </t>
  </si>
  <si>
    <t xml:space="preserve"> 27a   </t>
  </si>
  <si>
    <t xml:space="preserve"> 21a   </t>
  </si>
  <si>
    <t xml:space="preserve"> 11a   </t>
  </si>
  <si>
    <t xml:space="preserve"> 17a   </t>
  </si>
  <si>
    <t xml:space="preserve"> 5a    </t>
  </si>
  <si>
    <t xml:space="preserve"> 7a    </t>
  </si>
  <si>
    <t xml:space="preserve"> 6b    </t>
  </si>
  <si>
    <t xml:space="preserve"> 6a    </t>
  </si>
  <si>
    <t xml:space="preserve">CPXF_05 </t>
  </si>
  <si>
    <t xml:space="preserve"> t5p4  </t>
  </si>
  <si>
    <t xml:space="preserve"> 8b    </t>
  </si>
  <si>
    <t>Total Station X_2013_TR</t>
  </si>
  <si>
    <t>Total Station Y_2013_TR</t>
  </si>
  <si>
    <t>Diff_X</t>
  </si>
  <si>
    <t>Diff_Y</t>
  </si>
  <si>
    <t>Horz_Err</t>
  </si>
  <si>
    <t>Horz_Err^2</t>
  </si>
  <si>
    <t>Ave=</t>
  </si>
  <si>
    <t>Max=</t>
  </si>
  <si>
    <t>Min=</t>
  </si>
  <si>
    <t>Stdev=</t>
  </si>
  <si>
    <t>RMSE=</t>
  </si>
  <si>
    <t>Count=</t>
  </si>
  <si>
    <t>Processed:                    23.06.2015 04:56:21 PM</t>
  </si>
  <si>
    <t>Corr Type</t>
  </si>
  <si>
    <t>Unfilt Pos</t>
  </si>
  <si>
    <t>GNSS Height</t>
  </si>
  <si>
    <t>Vert Prec</t>
  </si>
  <si>
    <t>Horz Prec</t>
  </si>
  <si>
    <t>Std Dev</t>
  </si>
  <si>
    <t>Northing</t>
  </si>
  <si>
    <t>Easting</t>
  </si>
  <si>
    <t>5a</t>
  </si>
  <si>
    <t>Postprocessed Code</t>
  </si>
  <si>
    <t>6a</t>
  </si>
  <si>
    <t>6b</t>
  </si>
  <si>
    <t>7a</t>
  </si>
  <si>
    <t>8a</t>
  </si>
  <si>
    <t>8b</t>
  </si>
  <si>
    <t>9a</t>
  </si>
  <si>
    <t>10a</t>
  </si>
  <si>
    <t>12a</t>
  </si>
  <si>
    <t>13a</t>
  </si>
  <si>
    <t>14a</t>
  </si>
  <si>
    <t>15a</t>
  </si>
  <si>
    <t>16a</t>
  </si>
  <si>
    <t>17a</t>
  </si>
  <si>
    <t>21a</t>
  </si>
  <si>
    <t>Postprocessed Carrier Float</t>
  </si>
  <si>
    <t>22a</t>
  </si>
  <si>
    <t>24a</t>
  </si>
  <si>
    <t>26a</t>
  </si>
  <si>
    <t>27a</t>
  </si>
  <si>
    <t>t5p4</t>
  </si>
  <si>
    <t>t5p5</t>
  </si>
  <si>
    <t>t6p1</t>
  </si>
  <si>
    <t>t6p2</t>
  </si>
  <si>
    <t>t6p3</t>
  </si>
  <si>
    <t>T6p4</t>
  </si>
  <si>
    <t>t6p5</t>
  </si>
  <si>
    <t>T6p6</t>
  </si>
  <si>
    <t>T6p8</t>
  </si>
  <si>
    <t>t6p11</t>
  </si>
  <si>
    <t>t6p12</t>
  </si>
  <si>
    <t>t6p13</t>
  </si>
  <si>
    <t>t6p14</t>
  </si>
  <si>
    <t>11a</t>
  </si>
  <si>
    <t>PFO Auto Smart settings processing</t>
  </si>
  <si>
    <t>Hub</t>
  </si>
  <si>
    <t>2m error</t>
  </si>
  <si>
    <t>3m error</t>
  </si>
  <si>
    <t>4m error</t>
  </si>
  <si>
    <t>Count</t>
  </si>
  <si>
    <t>Triumph</t>
  </si>
  <si>
    <t>20 degree cutoff mask; FLOAT solutions</t>
  </si>
  <si>
    <t>No of Sats Used</t>
  </si>
  <si>
    <t>15 degrees FLOAT</t>
  </si>
  <si>
    <t>15 degrees CODE</t>
  </si>
  <si>
    <t>t-Test: Paired Two Sample for Means</t>
  </si>
  <si>
    <t>Mean</t>
  </si>
  <si>
    <t>Variance</t>
  </si>
  <si>
    <t>Observations</t>
  </si>
  <si>
    <t>Pearson Correlation</t>
  </si>
  <si>
    <t>Hypothesized Mean Difference</t>
  </si>
  <si>
    <t>df</t>
  </si>
  <si>
    <t>t Stat</t>
  </si>
  <si>
    <t>P(T&lt;=t) one-tail</t>
  </si>
  <si>
    <t>t Critical one-tail</t>
  </si>
  <si>
    <t>P(T&lt;=t) two-tail</t>
  </si>
  <si>
    <t>t Critical two-tail</t>
  </si>
  <si>
    <t>CPXF GNSS data</t>
  </si>
  <si>
    <t>2B_2010_CPXF_TR (GNSS)  (AUTO 12 deg cut-off)</t>
  </si>
  <si>
    <t>2B_2010_CPXF_TWHL_RPT6 (GPS)</t>
  </si>
  <si>
    <t>2B_2010_CPXF_PFO</t>
  </si>
  <si>
    <t>2B_2010_CPXF_TWHL_PFO</t>
  </si>
  <si>
    <r>
      <t xml:space="preserve">2010 DNR 2B </t>
    </r>
    <r>
      <rPr>
        <b/>
        <sz val="11"/>
        <color rgb="FFFF0000"/>
        <rFont val="Calibri"/>
        <family val="2"/>
        <scheme val="minor"/>
      </rPr>
      <t xml:space="preserve">Justin </t>
    </r>
    <r>
      <rPr>
        <sz val="11"/>
        <color theme="1"/>
        <rFont val="Calibri"/>
        <family val="2"/>
        <scheme val="minor"/>
      </rPr>
      <t xml:space="preserve">coordinates for </t>
    </r>
    <r>
      <rPr>
        <sz val="11"/>
        <color rgb="FFFF0000"/>
        <rFont val="Calibri"/>
        <family val="2"/>
        <scheme val="minor"/>
      </rPr>
      <t>GeoXH</t>
    </r>
    <r>
      <rPr>
        <sz val="11"/>
        <color theme="1"/>
        <rFont val="Calibri"/>
        <family val="2"/>
        <scheme val="minor"/>
      </rPr>
      <t xml:space="preserve"> NAD 83 UTM, Zone 10, meters (Epoch 2010.0)</t>
    </r>
  </si>
  <si>
    <t>2B_2010_CPXF_Justin</t>
  </si>
  <si>
    <t>2B_2010_CPXF_TR</t>
  </si>
  <si>
    <t>X_2010_TR</t>
  </si>
  <si>
    <t>Y_2010_TR</t>
  </si>
  <si>
    <t>X_2010_GEO</t>
  </si>
  <si>
    <t>Y_2010_GEO</t>
  </si>
  <si>
    <t>Total Station X_2010_TR</t>
  </si>
  <si>
    <t>Total Station Y_2010_TR</t>
  </si>
  <si>
    <t xml:space="preserve"> 11A          </t>
  </si>
  <si>
    <t xml:space="preserve"> 21A          </t>
  </si>
  <si>
    <t xml:space="preserve"> 26A          </t>
  </si>
  <si>
    <t xml:space="preserve"> 17A          </t>
  </si>
  <si>
    <t xml:space="preserve"> 27A          </t>
  </si>
  <si>
    <t xml:space="preserve"> 7A           </t>
  </si>
  <si>
    <t xml:space="preserve"> 6B           </t>
  </si>
  <si>
    <t xml:space="preserve"> 8B           </t>
  </si>
  <si>
    <t xml:space="preserve"> 5A           </t>
  </si>
  <si>
    <t xml:space="preserve"> T6P8         </t>
  </si>
  <si>
    <t xml:space="preserve"> 6A           </t>
  </si>
  <si>
    <t xml:space="preserve"> T6P6         </t>
  </si>
  <si>
    <t xml:space="preserve"> T6P5         </t>
  </si>
  <si>
    <t xml:space="preserve"> T6P11        </t>
  </si>
  <si>
    <t xml:space="preserve"> T6P12        </t>
  </si>
  <si>
    <t xml:space="preserve"> T5P5         </t>
  </si>
  <si>
    <t xml:space="preserve"> T6P1         </t>
  </si>
  <si>
    <t xml:space="preserve"> T6P13        </t>
  </si>
  <si>
    <t xml:space="preserve"> T6P4         </t>
  </si>
  <si>
    <t xml:space="preserve"> 9A           </t>
  </si>
  <si>
    <t xml:space="preserve"> T6P2         </t>
  </si>
  <si>
    <t xml:space="preserve"> T6P3         </t>
  </si>
  <si>
    <t xml:space="preserve"> 14A          </t>
  </si>
  <si>
    <t xml:space="preserve"> 12A          </t>
  </si>
  <si>
    <t xml:space="preserve"> 24A          </t>
  </si>
  <si>
    <t xml:space="preserve"> 13A          </t>
  </si>
  <si>
    <t xml:space="preserve"> 16A          </t>
  </si>
  <si>
    <t xml:space="preserve"> 10A          </t>
  </si>
  <si>
    <t xml:space="preserve"> 22A          </t>
  </si>
  <si>
    <t xml:space="preserve"> 15A          </t>
  </si>
  <si>
    <t xml:space="preserve"> T6P14  </t>
  </si>
  <si>
    <t xml:space="preserve"> T5P4   </t>
  </si>
  <si>
    <t>Total No. Sats</t>
  </si>
  <si>
    <t>L1_GeoXH</t>
  </si>
  <si>
    <t>GeoXH_PFO</t>
  </si>
  <si>
    <t>No. of Sats Used</t>
  </si>
  <si>
    <t>No. of GPS Sats in file</t>
  </si>
  <si>
    <t>No. of GLO Sats in file</t>
  </si>
  <si>
    <t>N.o of Sats Used</t>
  </si>
  <si>
    <t>Survey stake</t>
  </si>
  <si>
    <t>GeoXH_L1_L2</t>
  </si>
  <si>
    <t>GeoXH_L1</t>
  </si>
  <si>
    <t>Total Station</t>
  </si>
  <si>
    <t xml:space="preserve">Horizontal Error </t>
  </si>
  <si>
    <t>Triumph1</t>
  </si>
  <si>
    <t>Survey Stake</t>
  </si>
  <si>
    <t>Sats dropped</t>
  </si>
  <si>
    <t>SSF Total No. Sats</t>
  </si>
  <si>
    <t>SSF No. of Sats Used</t>
  </si>
  <si>
    <t>TR1 Total No. Sats</t>
  </si>
  <si>
    <t>TR1 No. of Sats Used</t>
  </si>
  <si>
    <t>t-Test: Two-Sample Assuming Unequal Variances</t>
  </si>
  <si>
    <t>GPS Sats in SSF file</t>
  </si>
  <si>
    <t xml:space="preserve"> GLONASS Sats in SSF file</t>
  </si>
  <si>
    <t xml:space="preserve">GPS Sats in GeoXH_L1   </t>
  </si>
  <si>
    <t xml:space="preserve">GLONASS Sats in GeoXH_L1 </t>
  </si>
  <si>
    <t>GeoXH_L1  No. of Sats Used</t>
  </si>
  <si>
    <t>TR1 GPS Sats in file</t>
  </si>
  <si>
    <t>TR1 GLONASS Sats in file</t>
  </si>
  <si>
    <t xml:space="preserve">GeoXH_L1 Total No. Sats </t>
  </si>
  <si>
    <t>Triumph2</t>
  </si>
  <si>
    <t>GeoXH_L2</t>
  </si>
  <si>
    <t>Total No. of Sats</t>
  </si>
  <si>
    <t>t6p8</t>
  </si>
  <si>
    <t>t6p6</t>
  </si>
  <si>
    <t>t6p4</t>
  </si>
  <si>
    <t>Start time for random 15 min file</t>
  </si>
  <si>
    <t>End min minus 15 mins</t>
  </si>
  <si>
    <t>Time Span  in mins</t>
  </si>
  <si>
    <t>End min/day</t>
  </si>
  <si>
    <t>End min</t>
  </si>
  <si>
    <t>End hr</t>
  </si>
  <si>
    <t>Start min/day</t>
  </si>
  <si>
    <t>Start min</t>
  </si>
  <si>
    <t>Start hr</t>
  </si>
  <si>
    <t>Time span of Blue Ridge Triumph1 rover files</t>
  </si>
  <si>
    <t>23:15</t>
  </si>
  <si>
    <t>20:15</t>
  </si>
  <si>
    <t>22:26</t>
  </si>
  <si>
    <t>23:36</t>
  </si>
  <si>
    <t>22:36</t>
  </si>
  <si>
    <t>22:33</t>
  </si>
  <si>
    <t>20:59</t>
  </si>
  <si>
    <t>18:59</t>
  </si>
  <si>
    <t>22:21</t>
  </si>
  <si>
    <t>19:22</t>
  </si>
  <si>
    <t>19:38</t>
  </si>
  <si>
    <t>22:37</t>
  </si>
  <si>
    <t>20:38</t>
  </si>
  <si>
    <t>17:52</t>
  </si>
  <si>
    <t>21:10</t>
  </si>
  <si>
    <t>22:30</t>
  </si>
  <si>
    <t>20:21</t>
  </si>
  <si>
    <t>20:29</t>
  </si>
  <si>
    <t>17:26</t>
  </si>
  <si>
    <t>22:56</t>
  </si>
  <si>
    <t>20:37</t>
  </si>
  <si>
    <t>21:30</t>
  </si>
  <si>
    <t>21:18</t>
  </si>
  <si>
    <t>18:17</t>
  </si>
  <si>
    <t>18:26</t>
  </si>
  <si>
    <t>18:32</t>
  </si>
  <si>
    <t>24:00</t>
  </si>
  <si>
    <t>21:04</t>
  </si>
  <si>
    <t>22:02</t>
  </si>
  <si>
    <t>18:03</t>
  </si>
  <si>
    <t>00:39</t>
  </si>
  <si>
    <t>Start 15min file hr</t>
  </si>
  <si>
    <t>Start 15min file min</t>
  </si>
  <si>
    <t xml:space="preserve">CPXF </t>
  </si>
  <si>
    <t xml:space="preserve"> T6P2</t>
  </si>
  <si>
    <t xml:space="preserve"> T5P4    </t>
  </si>
  <si>
    <t xml:space="preserve"> T5P5    </t>
  </si>
  <si>
    <t xml:space="preserve"> 21A     </t>
  </si>
  <si>
    <t xml:space="preserve"> T6P1    </t>
  </si>
  <si>
    <t xml:space="preserve"> T6P11   </t>
  </si>
  <si>
    <t xml:space="preserve"> 24A     </t>
  </si>
  <si>
    <t xml:space="preserve"> 27A     </t>
  </si>
  <si>
    <t xml:space="preserve"> 8B      </t>
  </si>
  <si>
    <t xml:space="preserve"> 22A     </t>
  </si>
  <si>
    <t xml:space="preserve"> 5A      </t>
  </si>
  <si>
    <t xml:space="preserve"> 7A      </t>
  </si>
  <si>
    <t xml:space="preserve"> T6P8    </t>
  </si>
  <si>
    <t xml:space="preserve"> 6A      </t>
  </si>
  <si>
    <t xml:space="preserve"> 6B      </t>
  </si>
  <si>
    <t xml:space="preserve"> 16A     </t>
  </si>
  <si>
    <t xml:space="preserve"> 15A     </t>
  </si>
  <si>
    <t xml:space="preserve"> 26A     </t>
  </si>
  <si>
    <t xml:space="preserve"> 17A     </t>
  </si>
  <si>
    <t xml:space="preserve"> 14A     </t>
  </si>
  <si>
    <t xml:space="preserve"> 11A     </t>
  </si>
  <si>
    <t xml:space="preserve"> 10A     </t>
  </si>
  <si>
    <t xml:space="preserve"> 13A     </t>
  </si>
  <si>
    <t xml:space="preserve"> 12A     </t>
  </si>
  <si>
    <t xml:space="preserve"> T6P5    </t>
  </si>
  <si>
    <t xml:space="preserve"> T6P4    </t>
  </si>
  <si>
    <t xml:space="preserve"> T6P3    </t>
  </si>
  <si>
    <t xml:space="preserve"> T6P12   </t>
  </si>
  <si>
    <t xml:space="preserve"> 9A      </t>
  </si>
  <si>
    <t xml:space="preserve"> T6P14   </t>
  </si>
  <si>
    <t xml:space="preserve"> T6P13   </t>
  </si>
  <si>
    <t>Project:                      Blue Ridge LEAP receiver test</t>
  </si>
  <si>
    <t>Processed:                    23.09.2015 03:06:24 PM</t>
  </si>
  <si>
    <t>20 Deg FLOAT</t>
  </si>
  <si>
    <t>12 Deg AUTO</t>
  </si>
  <si>
    <t>30 Deg FLOAT</t>
  </si>
  <si>
    <t xml:space="preserve">  Rover  </t>
  </si>
  <si>
    <t>15 Deg FLOAT</t>
  </si>
  <si>
    <t>8A_PIN</t>
  </si>
  <si>
    <t xml:space="preserve"> 8A_PIN</t>
  </si>
  <si>
    <t xml:space="preserve"> 8a_PIN</t>
  </si>
  <si>
    <t>Note: TR2 and GeoXH files were collected at a pin flag 1.5m, AZ =35 deg of 8A stake; therefore 8A_PIN coordinates are 1.5m NE of 8A stake</t>
  </si>
  <si>
    <t>8a_pin</t>
  </si>
  <si>
    <t xml:space="preserve"> T6P6</t>
  </si>
  <si>
    <t>LEAP rover file was collected at 8A stake.</t>
  </si>
  <si>
    <t>15 Deg CODE</t>
  </si>
  <si>
    <t>Comment</t>
  </si>
  <si>
    <t>PFO FLOAT 20 degrees 20 SNR processing</t>
  </si>
  <si>
    <t>Sats used</t>
  </si>
  <si>
    <t>20 FLOAT</t>
  </si>
  <si>
    <t xml:space="preserve">GRMD </t>
  </si>
  <si>
    <t xml:space="preserve"> T6P2 </t>
  </si>
  <si>
    <t xml:space="preserve"> 8A_PIN     </t>
  </si>
  <si>
    <t xml:space="preserve"> 8A_PIN      </t>
  </si>
  <si>
    <t>NAD83(2011) Ep. 2010.0 UTM Z10N Meters</t>
  </si>
  <si>
    <t>Order</t>
  </si>
  <si>
    <t xml:space="preserve">  Northing </t>
  </si>
  <si>
    <t xml:space="preserve">  Easting</t>
  </si>
  <si>
    <t>GeoXH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</si>
</sst>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0000"/>
    <numFmt numFmtId="166" formatCode="0.0000"/>
    <numFmt numFmtId="167" formatCode="0.0"/>
    <numFmt numFmtId="168" formatCode="h:mm;@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 Unicode MS"/>
      <family val="2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2" fontId="0" fillId="0" borderId="0" xfId="0" applyNumberFormat="1"/>
    <xf numFmtId="0" fontId="0" fillId="0" borderId="0" xfId="0"/>
    <xf numFmtId="0" fontId="0" fillId="0" borderId="0" xfId="0" applyFill="1"/>
    <xf numFmtId="2" fontId="0" fillId="0" borderId="0" xfId="0" applyNumberFormat="1"/>
    <xf numFmtId="0" fontId="0" fillId="0" borderId="0" xfId="0" applyFont="1"/>
    <xf numFmtId="0" fontId="0" fillId="0" borderId="1" xfId="0" applyFont="1" applyBorder="1"/>
    <xf numFmtId="0" fontId="0" fillId="0" borderId="0" xfId="0" applyFont="1" applyAlignment="1">
      <alignment horizontal="center"/>
    </xf>
    <xf numFmtId="16" fontId="0" fillId="0" borderId="1" xfId="0" applyNumberFormat="1" applyFont="1" applyBorder="1"/>
    <xf numFmtId="164" fontId="0" fillId="0" borderId="0" xfId="0" applyNumberFormat="1" applyFont="1"/>
    <xf numFmtId="1" fontId="0" fillId="0" borderId="0" xfId="0" applyNumberFormat="1" applyFont="1"/>
    <xf numFmtId="165" fontId="0" fillId="0" borderId="0" xfId="0" applyNumberFormat="1" applyFont="1"/>
    <xf numFmtId="1" fontId="0" fillId="0" borderId="1" xfId="0" applyNumberFormat="1" applyFont="1" applyBorder="1"/>
    <xf numFmtId="164" fontId="0" fillId="0" borderId="1" xfId="0" applyNumberFormat="1" applyFont="1" applyBorder="1"/>
    <xf numFmtId="0" fontId="0" fillId="0" borderId="0" xfId="0" applyFont="1" applyBorder="1"/>
    <xf numFmtId="164" fontId="0" fillId="0" borderId="0" xfId="0" applyNumberFormat="1" applyFont="1" applyBorder="1"/>
    <xf numFmtId="0" fontId="0" fillId="0" borderId="0" xfId="0" applyFont="1" applyFill="1" applyBorder="1"/>
    <xf numFmtId="164" fontId="0" fillId="0" borderId="0" xfId="0" applyNumberFormat="1"/>
    <xf numFmtId="0" fontId="0" fillId="2" borderId="1" xfId="0" applyFont="1" applyFill="1" applyBorder="1"/>
    <xf numFmtId="0" fontId="0" fillId="2" borderId="0" xfId="0" applyFill="1"/>
    <xf numFmtId="164" fontId="0" fillId="2" borderId="1" xfId="0" applyNumberFormat="1" applyFont="1" applyFill="1" applyBorder="1"/>
    <xf numFmtId="164" fontId="0" fillId="0" borderId="0" xfId="0" applyNumberFormat="1" applyFill="1" applyBorder="1"/>
    <xf numFmtId="164" fontId="0" fillId="2" borderId="0" xfId="0" applyNumberFormat="1" applyFont="1" applyFill="1"/>
    <xf numFmtId="0" fontId="0" fillId="2" borderId="0" xfId="0" applyFont="1" applyFill="1"/>
    <xf numFmtId="164" fontId="3" fillId="0" borderId="0" xfId="0" applyNumberFormat="1" applyFont="1"/>
    <xf numFmtId="164" fontId="0" fillId="0" borderId="1" xfId="0" applyNumberFormat="1" applyFont="1" applyFill="1" applyBorder="1"/>
    <xf numFmtId="16" fontId="0" fillId="0" borderId="0" xfId="0" applyNumberFormat="1" applyFont="1" applyBorder="1"/>
    <xf numFmtId="164" fontId="0" fillId="0" borderId="0" xfId="0" applyNumberFormat="1" applyFont="1" applyFill="1" applyBorder="1"/>
    <xf numFmtId="0" fontId="1" fillId="0" borderId="0" xfId="0" applyFont="1"/>
    <xf numFmtId="0" fontId="0" fillId="0" borderId="0" xfId="0" applyFont="1" applyFill="1"/>
    <xf numFmtId="0" fontId="0" fillId="2" borderId="2" xfId="0" applyFont="1" applyFill="1" applyBorder="1"/>
    <xf numFmtId="164" fontId="0" fillId="2" borderId="0" xfId="0" applyNumberFormat="1" applyFill="1"/>
    <xf numFmtId="0" fontId="0" fillId="0" borderId="1" xfId="0" applyFont="1" applyFill="1" applyBorder="1"/>
    <xf numFmtId="166" fontId="0" fillId="0" borderId="1" xfId="0" applyNumberFormat="1" applyFont="1" applyBorder="1"/>
    <xf numFmtId="0" fontId="0" fillId="0" borderId="2" xfId="0" applyFont="1" applyBorder="1"/>
    <xf numFmtId="1" fontId="0" fillId="0" borderId="1" xfId="0" applyNumberFormat="1" applyFont="1" applyBorder="1" applyAlignment="1">
      <alignment horizontal="right"/>
    </xf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Font="1" applyFill="1" applyBorder="1" applyAlignment="1">
      <alignment horizontal="left"/>
    </xf>
    <xf numFmtId="164" fontId="0" fillId="0" borderId="0" xfId="0" applyNumberFormat="1" applyFont="1" applyFill="1"/>
    <xf numFmtId="0" fontId="0" fillId="0" borderId="0" xfId="0"/>
    <xf numFmtId="1" fontId="0" fillId="0" borderId="1" xfId="0" applyNumberFormat="1" applyBorder="1"/>
    <xf numFmtId="2" fontId="0" fillId="0" borderId="1" xfId="0" applyNumberFormat="1" applyBorder="1"/>
    <xf numFmtId="2" fontId="0" fillId="0" borderId="0" xfId="0" applyNumberFormat="1"/>
    <xf numFmtId="2" fontId="7" fillId="0" borderId="1" xfId="0" applyNumberFormat="1" applyFont="1" applyFill="1" applyBorder="1"/>
    <xf numFmtId="2" fontId="7" fillId="0" borderId="1" xfId="0" applyNumberFormat="1" applyFont="1" applyFill="1" applyBorder="1" applyAlignment="1">
      <alignment wrapText="1"/>
    </xf>
    <xf numFmtId="2" fontId="0" fillId="0" borderId="1" xfId="0" applyNumberFormat="1" applyBorder="1" applyAlignment="1">
      <alignment wrapText="1"/>
    </xf>
    <xf numFmtId="10" fontId="0" fillId="0" borderId="0" xfId="0" applyNumberFormat="1"/>
    <xf numFmtId="2" fontId="7" fillId="3" borderId="1" xfId="0" applyNumberFormat="1" applyFont="1" applyFill="1" applyBorder="1"/>
    <xf numFmtId="0" fontId="0" fillId="4" borderId="0" xfId="0" applyFill="1"/>
    <xf numFmtId="0" fontId="0" fillId="3" borderId="0" xfId="0" applyFill="1"/>
    <xf numFmtId="2" fontId="7" fillId="2" borderId="1" xfId="0" applyNumberFormat="1" applyFont="1" applyFill="1" applyBorder="1"/>
    <xf numFmtId="2" fontId="7" fillId="4" borderId="1" xfId="0" applyNumberFormat="1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1" fontId="0" fillId="0" borderId="0" xfId="0" applyNumberFormat="1"/>
    <xf numFmtId="0" fontId="0" fillId="0" borderId="0" xfId="0" applyFill="1" applyBorder="1" applyAlignment="1"/>
    <xf numFmtId="0" fontId="0" fillId="0" borderId="3" xfId="0" applyFill="1" applyBorder="1" applyAlignment="1"/>
    <xf numFmtId="0" fontId="8" fillId="0" borderId="4" xfId="0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wrapText="1"/>
    </xf>
    <xf numFmtId="2" fontId="0" fillId="0" borderId="0" xfId="0" applyNumberFormat="1" applyFill="1" applyBorder="1" applyAlignment="1"/>
    <xf numFmtId="167" fontId="0" fillId="0" borderId="1" xfId="0" applyNumberFormat="1" applyBorder="1"/>
    <xf numFmtId="0" fontId="0" fillId="0" borderId="0" xfId="0" applyBorder="1"/>
    <xf numFmtId="167" fontId="0" fillId="0" borderId="0" xfId="0" applyNumberFormat="1" applyBorder="1"/>
    <xf numFmtId="2" fontId="0" fillId="0" borderId="0" xfId="0" applyNumberFormat="1" applyBorder="1"/>
    <xf numFmtId="11" fontId="0" fillId="0" borderId="0" xfId="0" applyNumberFormat="1"/>
    <xf numFmtId="10" fontId="0" fillId="0" borderId="0" xfId="0" applyNumberFormat="1" applyFill="1"/>
    <xf numFmtId="1" fontId="0" fillId="0" borderId="0" xfId="0" applyNumberFormat="1" applyBorder="1"/>
    <xf numFmtId="2" fontId="0" fillId="0" borderId="1" xfId="0" applyNumberFormat="1" applyFill="1" applyBorder="1" applyAlignment="1">
      <alignment wrapText="1"/>
    </xf>
    <xf numFmtId="1" fontId="0" fillId="0" borderId="1" xfId="0" applyNumberFormat="1" applyFill="1" applyBorder="1"/>
    <xf numFmtId="2" fontId="0" fillId="0" borderId="0" xfId="0" applyNumberFormat="1" applyFill="1"/>
    <xf numFmtId="2" fontId="0" fillId="5" borderId="1" xfId="0" applyNumberFormat="1" applyFill="1" applyBorder="1"/>
    <xf numFmtId="1" fontId="0" fillId="5" borderId="1" xfId="0" applyNumberFormat="1" applyFill="1" applyBorder="1"/>
    <xf numFmtId="167" fontId="0" fillId="5" borderId="1" xfId="0" applyNumberFormat="1" applyFill="1" applyBorder="1"/>
    <xf numFmtId="1" fontId="0" fillId="0" borderId="1" xfId="0" applyNumberFormat="1" applyBorder="1" applyAlignment="1">
      <alignment wrapText="1"/>
    </xf>
    <xf numFmtId="1" fontId="7" fillId="0" borderId="0" xfId="0" applyNumberFormat="1" applyFont="1" applyFill="1" applyBorder="1" applyAlignment="1">
      <alignment wrapText="1"/>
    </xf>
    <xf numFmtId="2" fontId="7" fillId="0" borderId="0" xfId="0" applyNumberFormat="1" applyFont="1" applyFill="1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 applyAlignment="1">
      <alignment wrapText="1"/>
    </xf>
    <xf numFmtId="1" fontId="0" fillId="0" borderId="0" xfId="0" applyNumberFormat="1" applyBorder="1" applyAlignment="1">
      <alignment wrapText="1"/>
    </xf>
    <xf numFmtId="1" fontId="0" fillId="0" borderId="7" xfId="0" applyNumberFormat="1" applyBorder="1" applyAlignment="1">
      <alignment wrapText="1"/>
    </xf>
    <xf numFmtId="2" fontId="0" fillId="2" borderId="3" xfId="0" applyNumberFormat="1" applyFill="1" applyBorder="1" applyAlignment="1"/>
    <xf numFmtId="0" fontId="0" fillId="0" borderId="1" xfId="0" applyFill="1" applyBorder="1"/>
    <xf numFmtId="2" fontId="0" fillId="0" borderId="0" xfId="0" applyNumberFormat="1" applyAlignment="1">
      <alignment horizontal="center" wrapText="1"/>
    </xf>
    <xf numFmtId="2" fontId="9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2" fontId="9" fillId="0" borderId="1" xfId="0" applyNumberFormat="1" applyFont="1" applyBorder="1" applyAlignment="1">
      <alignment horizontal="center"/>
    </xf>
    <xf numFmtId="0" fontId="8" fillId="0" borderId="4" xfId="0" applyFont="1" applyFill="1" applyBorder="1" applyAlignment="1">
      <alignment horizontal="center" wrapText="1"/>
    </xf>
    <xf numFmtId="1" fontId="0" fillId="2" borderId="1" xfId="0" applyNumberFormat="1" applyFill="1" applyBorder="1" applyAlignment="1">
      <alignment wrapText="1"/>
    </xf>
    <xf numFmtId="0" fontId="7" fillId="0" borderId="1" xfId="0" applyFont="1" applyFill="1" applyBorder="1"/>
    <xf numFmtId="2" fontId="9" fillId="0" borderId="1" xfId="0" applyNumberFormat="1" applyFont="1" applyBorder="1" applyAlignment="1">
      <alignment horizontal="center"/>
    </xf>
    <xf numFmtId="0" fontId="9" fillId="0" borderId="0" xfId="0" applyFont="1"/>
    <xf numFmtId="2" fontId="9" fillId="0" borderId="6" xfId="0" applyNumberFormat="1" applyFont="1" applyBorder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66" fontId="0" fillId="0" borderId="0" xfId="0" applyNumberFormat="1" applyFont="1"/>
    <xf numFmtId="2" fontId="0" fillId="0" borderId="0" xfId="0" applyNumberFormat="1" applyAlignment="1">
      <alignment wrapText="1"/>
    </xf>
    <xf numFmtId="49" fontId="0" fillId="0" borderId="0" xfId="0" applyNumberFormat="1"/>
    <xf numFmtId="49" fontId="0" fillId="0" borderId="0" xfId="0" applyNumberFormat="1" applyAlignment="1">
      <alignment wrapText="1"/>
    </xf>
    <xf numFmtId="22" fontId="0" fillId="2" borderId="0" xfId="0" applyNumberFormat="1" applyFill="1"/>
    <xf numFmtId="2" fontId="0" fillId="2" borderId="0" xfId="0" applyNumberFormat="1" applyFill="1"/>
    <xf numFmtId="49" fontId="0" fillId="2" borderId="0" xfId="0" applyNumberFormat="1" applyFill="1"/>
    <xf numFmtId="0" fontId="0" fillId="5" borderId="0" xfId="0" applyFill="1"/>
    <xf numFmtId="0" fontId="0" fillId="5" borderId="0" xfId="0" applyFill="1" applyAlignment="1">
      <alignment wrapText="1"/>
    </xf>
    <xf numFmtId="168" fontId="0" fillId="2" borderId="0" xfId="0" applyNumberFormat="1" applyFill="1"/>
    <xf numFmtId="0" fontId="8" fillId="0" borderId="0" xfId="0" applyFont="1" applyFill="1" applyBorder="1" applyAlignment="1">
      <alignment horizontal="center"/>
    </xf>
    <xf numFmtId="0" fontId="7" fillId="0" borderId="0" xfId="0" applyFont="1"/>
    <xf numFmtId="10" fontId="7" fillId="0" borderId="0" xfId="0" applyNumberFormat="1" applyFont="1"/>
    <xf numFmtId="0" fontId="10" fillId="0" borderId="0" xfId="0" applyFont="1"/>
    <xf numFmtId="0" fontId="11" fillId="0" borderId="1" xfId="0" applyFont="1" applyBorder="1"/>
    <xf numFmtId="0" fontId="11" fillId="0" borderId="1" xfId="0" applyFont="1" applyFill="1" applyBorder="1"/>
    <xf numFmtId="0" fontId="11" fillId="0" borderId="0" xfId="0" applyFont="1"/>
    <xf numFmtId="0" fontId="11" fillId="0" borderId="0" xfId="0" applyFont="1" applyFill="1"/>
    <xf numFmtId="0" fontId="11" fillId="0" borderId="1" xfId="0" applyFont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0" xfId="0" applyFont="1" applyAlignment="1">
      <alignment wrapText="1"/>
    </xf>
    <xf numFmtId="0" fontId="0" fillId="0" borderId="0" xfId="0" applyFont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6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LEAP!$W$14</c:f>
              <c:strCache>
                <c:ptCount val="1"/>
                <c:pt idx="0">
                  <c:v>Horz_Err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LEAP!$V$15:$V$47</c:f>
              <c:strCache>
                <c:ptCount val="33"/>
                <c:pt idx="0">
                  <c:v>T6P1</c:v>
                </c:pt>
                <c:pt idx="1">
                  <c:v>8B</c:v>
                </c:pt>
                <c:pt idx="2">
                  <c:v>22A</c:v>
                </c:pt>
                <c:pt idx="3">
                  <c:v>T6P4</c:v>
                </c:pt>
                <c:pt idx="4">
                  <c:v>6A</c:v>
                </c:pt>
                <c:pt idx="5">
                  <c:v>T6P14</c:v>
                </c:pt>
                <c:pt idx="6">
                  <c:v>5A</c:v>
                </c:pt>
                <c:pt idx="7">
                  <c:v>T6P3</c:v>
                </c:pt>
                <c:pt idx="8">
                  <c:v>T6P12</c:v>
                </c:pt>
                <c:pt idx="9">
                  <c:v>T6P8</c:v>
                </c:pt>
                <c:pt idx="10">
                  <c:v>8A</c:v>
                </c:pt>
                <c:pt idx="11">
                  <c:v>21A</c:v>
                </c:pt>
                <c:pt idx="12">
                  <c:v>11A</c:v>
                </c:pt>
                <c:pt idx="13">
                  <c:v>27A</c:v>
                </c:pt>
                <c:pt idx="14">
                  <c:v>T5P5</c:v>
                </c:pt>
                <c:pt idx="15">
                  <c:v>12A</c:v>
                </c:pt>
                <c:pt idx="16">
                  <c:v>T6P13</c:v>
                </c:pt>
                <c:pt idx="17">
                  <c:v>T6P6</c:v>
                </c:pt>
                <c:pt idx="18">
                  <c:v>7A</c:v>
                </c:pt>
                <c:pt idx="19">
                  <c:v>9A</c:v>
                </c:pt>
                <c:pt idx="20">
                  <c:v>T6P11</c:v>
                </c:pt>
                <c:pt idx="21">
                  <c:v>10A</c:v>
                </c:pt>
                <c:pt idx="22">
                  <c:v>T5P4</c:v>
                </c:pt>
                <c:pt idx="23">
                  <c:v>14A</c:v>
                </c:pt>
                <c:pt idx="24">
                  <c:v>26A</c:v>
                </c:pt>
                <c:pt idx="25">
                  <c:v>16A</c:v>
                </c:pt>
                <c:pt idx="26">
                  <c:v>17A</c:v>
                </c:pt>
                <c:pt idx="27">
                  <c:v>13A</c:v>
                </c:pt>
                <c:pt idx="28">
                  <c:v>6B</c:v>
                </c:pt>
                <c:pt idx="29">
                  <c:v>T6P2</c:v>
                </c:pt>
                <c:pt idx="30">
                  <c:v>T6P5</c:v>
                </c:pt>
                <c:pt idx="31">
                  <c:v>15A</c:v>
                </c:pt>
                <c:pt idx="32">
                  <c:v>24A</c:v>
                </c:pt>
              </c:strCache>
            </c:strRef>
          </c:cat>
          <c:val>
            <c:numRef>
              <c:f>LEAP!$W$15:$W$47</c:f>
              <c:numCache>
                <c:formatCode>0.00</c:formatCode>
                <c:ptCount val="33"/>
                <c:pt idx="0">
                  <c:v>0.40076777554146481</c:v>
                </c:pt>
                <c:pt idx="1">
                  <c:v>0.4362400826570294</c:v>
                </c:pt>
                <c:pt idx="2">
                  <c:v>0.4633651369346089</c:v>
                </c:pt>
                <c:pt idx="3">
                  <c:v>0.5925674054236838</c:v>
                </c:pt>
                <c:pt idx="4">
                  <c:v>0.74670150658781609</c:v>
                </c:pt>
                <c:pt idx="5">
                  <c:v>0.7674007883874705</c:v>
                </c:pt>
                <c:pt idx="6">
                  <c:v>0.9262409625886221</c:v>
                </c:pt>
                <c:pt idx="7">
                  <c:v>0.94568497967155818</c:v>
                </c:pt>
                <c:pt idx="8">
                  <c:v>1.0379453260489186</c:v>
                </c:pt>
                <c:pt idx="9">
                  <c:v>1.0971125601904337</c:v>
                </c:pt>
                <c:pt idx="10">
                  <c:v>1.2899717862685969</c:v>
                </c:pt>
                <c:pt idx="11">
                  <c:v>1.3544213893802506</c:v>
                </c:pt>
                <c:pt idx="12">
                  <c:v>1.35648589011958</c:v>
                </c:pt>
                <c:pt idx="13">
                  <c:v>1.3930859050369215</c:v>
                </c:pt>
                <c:pt idx="14">
                  <c:v>1.4551627059036896</c:v>
                </c:pt>
                <c:pt idx="15">
                  <c:v>1.5360589474205062</c:v>
                </c:pt>
                <c:pt idx="16">
                  <c:v>1.6113101538008898</c:v>
                </c:pt>
                <c:pt idx="17">
                  <c:v>1.7938071832725211</c:v>
                </c:pt>
                <c:pt idx="18">
                  <c:v>1.8014280223564083</c:v>
                </c:pt>
                <c:pt idx="19">
                  <c:v>2.131864935222322</c:v>
                </c:pt>
                <c:pt idx="20">
                  <c:v>2.172292248098131</c:v>
                </c:pt>
                <c:pt idx="21">
                  <c:v>2.1740957201781841</c:v>
                </c:pt>
                <c:pt idx="22">
                  <c:v>2.2891548221027778</c:v>
                </c:pt>
                <c:pt idx="23">
                  <c:v>3.1191953273590967</c:v>
                </c:pt>
                <c:pt idx="24">
                  <c:v>3.2178403459450453</c:v>
                </c:pt>
                <c:pt idx="25">
                  <c:v>3.4819902613182725</c:v>
                </c:pt>
                <c:pt idx="26">
                  <c:v>3.5036332926523648</c:v>
                </c:pt>
                <c:pt idx="27">
                  <c:v>3.5431716317881872</c:v>
                </c:pt>
                <c:pt idx="28">
                  <c:v>3.7970478140852522</c:v>
                </c:pt>
                <c:pt idx="29">
                  <c:v>4.2114181179143344</c:v>
                </c:pt>
                <c:pt idx="30">
                  <c:v>4.9078600241717885</c:v>
                </c:pt>
                <c:pt idx="31">
                  <c:v>5.7447349113066011</c:v>
                </c:pt>
                <c:pt idx="32">
                  <c:v>5.8004376087159066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310384"/>
        <c:axId val="176309600"/>
      </c:barChart>
      <c:catAx>
        <c:axId val="176310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Survey stake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76309600"/>
        <c:crosses val="autoZero"/>
        <c:auto val="1"/>
        <c:lblAlgn val="ctr"/>
        <c:lblOffset val="100"/>
        <c:noMultiLvlLbl val="0"/>
      </c:catAx>
      <c:valAx>
        <c:axId val="176309600"/>
        <c:scaling>
          <c:orientation val="minMax"/>
          <c:max val="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Horizontal error (m)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6310384"/>
        <c:crosses val="autoZero"/>
        <c:crossBetween val="between"/>
        <c:minorUnit val="0.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8773562395609"/>
          <c:y val="9.5357480314960621E-2"/>
          <c:w val="0.85700730420909055"/>
          <c:h val="0.78277909806728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'Diff Triumph vs GeoXH'!$B$4</c:f>
              <c:strCache>
                <c:ptCount val="1"/>
                <c:pt idx="0">
                  <c:v>Triumph1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'Diff Triumph vs GeoXH'!$A$5:$A$37</c:f>
              <c:strCache>
                <c:ptCount val="33"/>
                <c:pt idx="0">
                  <c:v>5A</c:v>
                </c:pt>
                <c:pt idx="1">
                  <c:v>7A</c:v>
                </c:pt>
                <c:pt idx="2">
                  <c:v>T5P4</c:v>
                </c:pt>
                <c:pt idx="3">
                  <c:v>8B</c:v>
                </c:pt>
                <c:pt idx="4">
                  <c:v>26A</c:v>
                </c:pt>
                <c:pt idx="5">
                  <c:v>T5P5</c:v>
                </c:pt>
                <c:pt idx="6">
                  <c:v>6B</c:v>
                </c:pt>
                <c:pt idx="7">
                  <c:v>T6P4</c:v>
                </c:pt>
                <c:pt idx="8">
                  <c:v>T6P14</c:v>
                </c:pt>
                <c:pt idx="9">
                  <c:v>6A</c:v>
                </c:pt>
                <c:pt idx="10">
                  <c:v>T6P2</c:v>
                </c:pt>
                <c:pt idx="11">
                  <c:v>T6P1</c:v>
                </c:pt>
                <c:pt idx="12">
                  <c:v>27A</c:v>
                </c:pt>
                <c:pt idx="13">
                  <c:v>17A</c:v>
                </c:pt>
                <c:pt idx="14">
                  <c:v>T6P12</c:v>
                </c:pt>
                <c:pt idx="15">
                  <c:v>T6P3</c:v>
                </c:pt>
                <c:pt idx="16">
                  <c:v>21A</c:v>
                </c:pt>
                <c:pt idx="17">
                  <c:v>24A</c:v>
                </c:pt>
                <c:pt idx="18">
                  <c:v>10A</c:v>
                </c:pt>
                <c:pt idx="19">
                  <c:v>9A</c:v>
                </c:pt>
                <c:pt idx="20">
                  <c:v>8A</c:v>
                </c:pt>
                <c:pt idx="21">
                  <c:v>22A</c:v>
                </c:pt>
                <c:pt idx="22">
                  <c:v>15A</c:v>
                </c:pt>
                <c:pt idx="23">
                  <c:v>14A</c:v>
                </c:pt>
                <c:pt idx="24">
                  <c:v>16A</c:v>
                </c:pt>
                <c:pt idx="25">
                  <c:v>13A</c:v>
                </c:pt>
                <c:pt idx="26">
                  <c:v>T6P11</c:v>
                </c:pt>
                <c:pt idx="27">
                  <c:v>T6P8</c:v>
                </c:pt>
                <c:pt idx="28">
                  <c:v>12A</c:v>
                </c:pt>
                <c:pt idx="29">
                  <c:v>11A</c:v>
                </c:pt>
                <c:pt idx="30">
                  <c:v>T6P6</c:v>
                </c:pt>
                <c:pt idx="31">
                  <c:v>T6P5</c:v>
                </c:pt>
                <c:pt idx="32">
                  <c:v>T6P13</c:v>
                </c:pt>
              </c:strCache>
            </c:strRef>
          </c:cat>
          <c:val>
            <c:numRef>
              <c:f>'Diff Triumph vs GeoXH'!$B$5:$B$37</c:f>
              <c:numCache>
                <c:formatCode>0.00</c:formatCode>
                <c:ptCount val="33"/>
                <c:pt idx="0">
                  <c:v>0.11111300631954725</c:v>
                </c:pt>
                <c:pt idx="1">
                  <c:v>0.51683453848101701</c:v>
                </c:pt>
                <c:pt idx="2">
                  <c:v>0.5128600008494264</c:v>
                </c:pt>
                <c:pt idx="3">
                  <c:v>0.32896443550262211</c:v>
                </c:pt>
                <c:pt idx="4">
                  <c:v>0.13619552191305942</c:v>
                </c:pt>
                <c:pt idx="5">
                  <c:v>6.8794258197016317E-2</c:v>
                </c:pt>
                <c:pt idx="6">
                  <c:v>0.42862716905424958</c:v>
                </c:pt>
                <c:pt idx="7">
                  <c:v>1.2116967485474937</c:v>
                </c:pt>
                <c:pt idx="8">
                  <c:v>0.68141464617775793</c:v>
                </c:pt>
                <c:pt idx="9">
                  <c:v>0.21548607828567734</c:v>
                </c:pt>
                <c:pt idx="10">
                  <c:v>0.50757841762221712</c:v>
                </c:pt>
                <c:pt idx="11">
                  <c:v>1.0972111006455831</c:v>
                </c:pt>
                <c:pt idx="12">
                  <c:v>0.41769698386924664</c:v>
                </c:pt>
                <c:pt idx="13">
                  <c:v>0.1308486920907429</c:v>
                </c:pt>
                <c:pt idx="14">
                  <c:v>1.6219317033609617</c:v>
                </c:pt>
                <c:pt idx="15">
                  <c:v>1.0164312914286071</c:v>
                </c:pt>
                <c:pt idx="16">
                  <c:v>1.2700649826052297</c:v>
                </c:pt>
                <c:pt idx="17">
                  <c:v>0.16306103101788616</c:v>
                </c:pt>
                <c:pt idx="18">
                  <c:v>0.99003929738004115</c:v>
                </c:pt>
                <c:pt idx="19">
                  <c:v>0.64932805319713305</c:v>
                </c:pt>
                <c:pt idx="20">
                  <c:v>0.31727218530415036</c:v>
                </c:pt>
                <c:pt idx="21">
                  <c:v>1.0131754832932105</c:v>
                </c:pt>
                <c:pt idx="22">
                  <c:v>1.3171625000141067</c:v>
                </c:pt>
                <c:pt idx="23">
                  <c:v>1.4035311255693261</c:v>
                </c:pt>
                <c:pt idx="24">
                  <c:v>1.0407265395147836</c:v>
                </c:pt>
                <c:pt idx="25">
                  <c:v>1.5054998802558113</c:v>
                </c:pt>
                <c:pt idx="26">
                  <c:v>1.4826734807176636</c:v>
                </c:pt>
                <c:pt idx="27">
                  <c:v>1.7502107329233632</c:v>
                </c:pt>
                <c:pt idx="28">
                  <c:v>0.80771656600631658</c:v>
                </c:pt>
                <c:pt idx="29">
                  <c:v>1.3493374859174574</c:v>
                </c:pt>
                <c:pt idx="30">
                  <c:v>1.2184094549996727</c:v>
                </c:pt>
                <c:pt idx="31">
                  <c:v>0.53374343077928399</c:v>
                </c:pt>
                <c:pt idx="32">
                  <c:v>1.4507810931894969</c:v>
                </c:pt>
              </c:numCache>
            </c:numRef>
          </c:val>
        </c:ser>
        <c:ser>
          <c:idx val="2"/>
          <c:order val="1"/>
          <c:tx>
            <c:v>GeoXH_L1</c:v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val>
            <c:numRef>
              <c:f>'Diff Triumph vs GeoXH'!$D$5:$D$37</c:f>
              <c:numCache>
                <c:formatCode>0.00</c:formatCode>
                <c:ptCount val="33"/>
                <c:pt idx="0">
                  <c:v>0.40660276656769812</c:v>
                </c:pt>
                <c:pt idx="1">
                  <c:v>0.1221932895992264</c:v>
                </c:pt>
                <c:pt idx="2">
                  <c:v>0.4799101690876455</c:v>
                </c:pt>
                <c:pt idx="3">
                  <c:v>3.9910024268851624E-2</c:v>
                </c:pt>
                <c:pt idx="4">
                  <c:v>0.43364221439178025</c:v>
                </c:pt>
                <c:pt idx="5">
                  <c:v>0.17539925898801911</c:v>
                </c:pt>
                <c:pt idx="6">
                  <c:v>2.3792435241173363E-2</c:v>
                </c:pt>
                <c:pt idx="7">
                  <c:v>0.97962138100607343</c:v>
                </c:pt>
                <c:pt idx="8">
                  <c:v>1.0234428223803345</c:v>
                </c:pt>
                <c:pt idx="9">
                  <c:v>0.85763867694271789</c:v>
                </c:pt>
                <c:pt idx="10">
                  <c:v>0.8702254077348377</c:v>
                </c:pt>
                <c:pt idx="11">
                  <c:v>0.70967283993016805</c:v>
                </c:pt>
                <c:pt idx="12">
                  <c:v>0.23063468942782561</c:v>
                </c:pt>
                <c:pt idx="13">
                  <c:v>1.2308555157193408</c:v>
                </c:pt>
                <c:pt idx="14">
                  <c:v>1.8298248224476317</c:v>
                </c:pt>
                <c:pt idx="15">
                  <c:v>0.58434408533460358</c:v>
                </c:pt>
                <c:pt idx="16">
                  <c:v>0.71917377583101461</c:v>
                </c:pt>
                <c:pt idx="17">
                  <c:v>0.5813589689435289</c:v>
                </c:pt>
                <c:pt idx="18">
                  <c:v>0.22563787304428556</c:v>
                </c:pt>
                <c:pt idx="19">
                  <c:v>0.27044594659556792</c:v>
                </c:pt>
                <c:pt idx="20">
                  <c:v>1.5799005355104128</c:v>
                </c:pt>
                <c:pt idx="21">
                  <c:v>0.38846607377689857</c:v>
                </c:pt>
                <c:pt idx="22">
                  <c:v>1.8268261716334548</c:v>
                </c:pt>
                <c:pt idx="23">
                  <c:v>1.2194268204773968</c:v>
                </c:pt>
                <c:pt idx="24">
                  <c:v>2.1566752242028557</c:v>
                </c:pt>
                <c:pt idx="25">
                  <c:v>1.4565439784391012</c:v>
                </c:pt>
                <c:pt idx="26">
                  <c:v>1.2748308750302513</c:v>
                </c:pt>
                <c:pt idx="27">
                  <c:v>1.0100590130149942</c:v>
                </c:pt>
                <c:pt idx="28">
                  <c:v>1.4961559577792563</c:v>
                </c:pt>
                <c:pt idx="29">
                  <c:v>1.6583074804464224</c:v>
                </c:pt>
                <c:pt idx="30">
                  <c:v>2.4975491845568611</c:v>
                </c:pt>
                <c:pt idx="31">
                  <c:v>3.0721728134333612</c:v>
                </c:pt>
                <c:pt idx="32">
                  <c:v>3.3534711401560733</c:v>
                </c:pt>
              </c:numCache>
            </c:numRef>
          </c:val>
        </c:ser>
        <c:ser>
          <c:idx val="1"/>
          <c:order val="2"/>
          <c:tx>
            <c:strRef>
              <c:f>'Diff Triumph vs GeoXH'!$C$4</c:f>
              <c:strCache>
                <c:ptCount val="1"/>
                <c:pt idx="0">
                  <c:v>GeoXH_L1_L2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'Diff Triumph vs GeoXH'!$A$5:$A$37</c:f>
              <c:strCache>
                <c:ptCount val="33"/>
                <c:pt idx="0">
                  <c:v>5A</c:v>
                </c:pt>
                <c:pt idx="1">
                  <c:v>7A</c:v>
                </c:pt>
                <c:pt idx="2">
                  <c:v>T5P4</c:v>
                </c:pt>
                <c:pt idx="3">
                  <c:v>8B</c:v>
                </c:pt>
                <c:pt idx="4">
                  <c:v>26A</c:v>
                </c:pt>
                <c:pt idx="5">
                  <c:v>T5P5</c:v>
                </c:pt>
                <c:pt idx="6">
                  <c:v>6B</c:v>
                </c:pt>
                <c:pt idx="7">
                  <c:v>T6P4</c:v>
                </c:pt>
                <c:pt idx="8">
                  <c:v>T6P14</c:v>
                </c:pt>
                <c:pt idx="9">
                  <c:v>6A</c:v>
                </c:pt>
                <c:pt idx="10">
                  <c:v>T6P2</c:v>
                </c:pt>
                <c:pt idx="11">
                  <c:v>T6P1</c:v>
                </c:pt>
                <c:pt idx="12">
                  <c:v>27A</c:v>
                </c:pt>
                <c:pt idx="13">
                  <c:v>17A</c:v>
                </c:pt>
                <c:pt idx="14">
                  <c:v>T6P12</c:v>
                </c:pt>
                <c:pt idx="15">
                  <c:v>T6P3</c:v>
                </c:pt>
                <c:pt idx="16">
                  <c:v>21A</c:v>
                </c:pt>
                <c:pt idx="17">
                  <c:v>24A</c:v>
                </c:pt>
                <c:pt idx="18">
                  <c:v>10A</c:v>
                </c:pt>
                <c:pt idx="19">
                  <c:v>9A</c:v>
                </c:pt>
                <c:pt idx="20">
                  <c:v>8A</c:v>
                </c:pt>
                <c:pt idx="21">
                  <c:v>22A</c:v>
                </c:pt>
                <c:pt idx="22">
                  <c:v>15A</c:v>
                </c:pt>
                <c:pt idx="23">
                  <c:v>14A</c:v>
                </c:pt>
                <c:pt idx="24">
                  <c:v>16A</c:v>
                </c:pt>
                <c:pt idx="25">
                  <c:v>13A</c:v>
                </c:pt>
                <c:pt idx="26">
                  <c:v>T6P11</c:v>
                </c:pt>
                <c:pt idx="27">
                  <c:v>T6P8</c:v>
                </c:pt>
                <c:pt idx="28">
                  <c:v>12A</c:v>
                </c:pt>
                <c:pt idx="29">
                  <c:v>11A</c:v>
                </c:pt>
                <c:pt idx="30">
                  <c:v>T6P6</c:v>
                </c:pt>
                <c:pt idx="31">
                  <c:v>T6P5</c:v>
                </c:pt>
                <c:pt idx="32">
                  <c:v>T6P13</c:v>
                </c:pt>
              </c:strCache>
            </c:strRef>
          </c:cat>
          <c:val>
            <c:numRef>
              <c:f>'Diff Triumph vs GeoXH'!$C$5:$C$37</c:f>
              <c:numCache>
                <c:formatCode>0.00</c:formatCode>
                <c:ptCount val="33"/>
                <c:pt idx="0">
                  <c:v>9.748440912444592E-2</c:v>
                </c:pt>
                <c:pt idx="1">
                  <c:v>0.19373799351855217</c:v>
                </c:pt>
                <c:pt idx="2">
                  <c:v>0.26319956310601272</c:v>
                </c:pt>
                <c:pt idx="3">
                  <c:v>0.283024751957619</c:v>
                </c:pt>
                <c:pt idx="4">
                  <c:v>0.3365608563847145</c:v>
                </c:pt>
                <c:pt idx="5">
                  <c:v>0.37079294744349195</c:v>
                </c:pt>
                <c:pt idx="6">
                  <c:v>0.63135458392813959</c:v>
                </c:pt>
                <c:pt idx="7">
                  <c:v>0.7359557119427399</c:v>
                </c:pt>
                <c:pt idx="8">
                  <c:v>0.75761164861592389</c:v>
                </c:pt>
                <c:pt idx="9">
                  <c:v>0.78716987397887117</c:v>
                </c:pt>
                <c:pt idx="10">
                  <c:v>0.86785598463915903</c:v>
                </c:pt>
                <c:pt idx="11">
                  <c:v>0.8811325716909959</c:v>
                </c:pt>
                <c:pt idx="12">
                  <c:v>0.89063348804876996</c:v>
                </c:pt>
                <c:pt idx="13">
                  <c:v>0.89589799147019777</c:v>
                </c:pt>
                <c:pt idx="14">
                  <c:v>1.043166434452486</c:v>
                </c:pt>
                <c:pt idx="15">
                  <c:v>1.2422337981455474</c:v>
                </c:pt>
                <c:pt idx="16">
                  <c:v>1.2741850766035059</c:v>
                </c:pt>
                <c:pt idx="17">
                  <c:v>1.2821097503114294</c:v>
                </c:pt>
                <c:pt idx="18">
                  <c:v>1.3049921104429414</c:v>
                </c:pt>
                <c:pt idx="19">
                  <c:v>1.319703152203028</c:v>
                </c:pt>
                <c:pt idx="20">
                  <c:v>0.81092098883755515</c:v>
                </c:pt>
                <c:pt idx="21">
                  <c:v>1.5354827938110074</c:v>
                </c:pt>
                <c:pt idx="22">
                  <c:v>1.5696856408376771</c:v>
                </c:pt>
                <c:pt idx="23">
                  <c:v>1.7267225631116641</c:v>
                </c:pt>
                <c:pt idx="24">
                  <c:v>1.9285098416200595</c:v>
                </c:pt>
                <c:pt idx="25">
                  <c:v>2.0423273026420072</c:v>
                </c:pt>
                <c:pt idx="26">
                  <c:v>2.5365332660927535</c:v>
                </c:pt>
                <c:pt idx="27">
                  <c:v>2.6936245487634936</c:v>
                </c:pt>
                <c:pt idx="28">
                  <c:v>2.7115136386253456</c:v>
                </c:pt>
                <c:pt idx="29">
                  <c:v>2.8326079519653518</c:v>
                </c:pt>
                <c:pt idx="30">
                  <c:v>2.8506241094516511</c:v>
                </c:pt>
                <c:pt idx="31">
                  <c:v>3.4605252502114201</c:v>
                </c:pt>
                <c:pt idx="32">
                  <c:v>4.0285294352663872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308816"/>
        <c:axId val="176310776"/>
      </c:barChart>
      <c:catAx>
        <c:axId val="17630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Hub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76310776"/>
        <c:crosses val="autoZero"/>
        <c:auto val="1"/>
        <c:lblAlgn val="ctr"/>
        <c:lblOffset val="100"/>
        <c:noMultiLvlLbl val="0"/>
      </c:catAx>
      <c:valAx>
        <c:axId val="176310776"/>
        <c:scaling>
          <c:orientation val="minMax"/>
          <c:max val="4.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Horizontal error (m)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176308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6005406040662827"/>
          <c:y val="0.26247101666031325"/>
          <c:w val="0.13292563666990745"/>
          <c:h val="0.1295801747461610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Triumph1 vs GeoXH_L1_L2 vs GeoXH_L1 </a:t>
            </a:r>
            <a:endParaRPr lang="en-US" sz="1400"/>
          </a:p>
        </c:rich>
      </c:tx>
      <c:layout>
        <c:manualLayout>
          <c:xMode val="edge"/>
          <c:yMode val="edge"/>
          <c:x val="0.30127985697852899"/>
          <c:y val="9.9787988455304379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357859948646175"/>
          <c:y val="0.14871000068895643"/>
          <c:w val="0.85700730420909055"/>
          <c:h val="0.7221553304710152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'Diff Triumph vs GeoXH'!$C$4</c:f>
              <c:strCache>
                <c:ptCount val="1"/>
                <c:pt idx="0">
                  <c:v>GeoXH_L1_L2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'Diff Triumph vs GeoXH'!$A$5:$A$37</c:f>
              <c:strCache>
                <c:ptCount val="33"/>
                <c:pt idx="0">
                  <c:v>5A</c:v>
                </c:pt>
                <c:pt idx="1">
                  <c:v>7A</c:v>
                </c:pt>
                <c:pt idx="2">
                  <c:v>T5P4</c:v>
                </c:pt>
                <c:pt idx="3">
                  <c:v>8B</c:v>
                </c:pt>
                <c:pt idx="4">
                  <c:v>26A</c:v>
                </c:pt>
                <c:pt idx="5">
                  <c:v>T5P5</c:v>
                </c:pt>
                <c:pt idx="6">
                  <c:v>6B</c:v>
                </c:pt>
                <c:pt idx="7">
                  <c:v>T6P4</c:v>
                </c:pt>
                <c:pt idx="8">
                  <c:v>T6P14</c:v>
                </c:pt>
                <c:pt idx="9">
                  <c:v>6A</c:v>
                </c:pt>
                <c:pt idx="10">
                  <c:v>T6P2</c:v>
                </c:pt>
                <c:pt idx="11">
                  <c:v>T6P1</c:v>
                </c:pt>
                <c:pt idx="12">
                  <c:v>27A</c:v>
                </c:pt>
                <c:pt idx="13">
                  <c:v>17A</c:v>
                </c:pt>
                <c:pt idx="14">
                  <c:v>T6P12</c:v>
                </c:pt>
                <c:pt idx="15">
                  <c:v>T6P3</c:v>
                </c:pt>
                <c:pt idx="16">
                  <c:v>21A</c:v>
                </c:pt>
                <c:pt idx="17">
                  <c:v>24A</c:v>
                </c:pt>
                <c:pt idx="18">
                  <c:v>10A</c:v>
                </c:pt>
                <c:pt idx="19">
                  <c:v>9A</c:v>
                </c:pt>
                <c:pt idx="20">
                  <c:v>8A</c:v>
                </c:pt>
                <c:pt idx="21">
                  <c:v>22A</c:v>
                </c:pt>
                <c:pt idx="22">
                  <c:v>15A</c:v>
                </c:pt>
                <c:pt idx="23">
                  <c:v>14A</c:v>
                </c:pt>
                <c:pt idx="24">
                  <c:v>16A</c:v>
                </c:pt>
                <c:pt idx="25">
                  <c:v>13A</c:v>
                </c:pt>
                <c:pt idx="26">
                  <c:v>T6P11</c:v>
                </c:pt>
                <c:pt idx="27">
                  <c:v>T6P8</c:v>
                </c:pt>
                <c:pt idx="28">
                  <c:v>12A</c:v>
                </c:pt>
                <c:pt idx="29">
                  <c:v>11A</c:v>
                </c:pt>
                <c:pt idx="30">
                  <c:v>T6P6</c:v>
                </c:pt>
                <c:pt idx="31">
                  <c:v>T6P5</c:v>
                </c:pt>
                <c:pt idx="32">
                  <c:v>T6P13</c:v>
                </c:pt>
              </c:strCache>
            </c:strRef>
          </c:cat>
          <c:val>
            <c:numRef>
              <c:f>'Diff Triumph vs GeoXH'!$C$5:$C$37</c:f>
              <c:numCache>
                <c:formatCode>0.00</c:formatCode>
                <c:ptCount val="33"/>
                <c:pt idx="0">
                  <c:v>9.748440912444592E-2</c:v>
                </c:pt>
                <c:pt idx="1">
                  <c:v>0.19373799351855217</c:v>
                </c:pt>
                <c:pt idx="2">
                  <c:v>0.26319956310601272</c:v>
                </c:pt>
                <c:pt idx="3">
                  <c:v>0.283024751957619</c:v>
                </c:pt>
                <c:pt idx="4">
                  <c:v>0.3365608563847145</c:v>
                </c:pt>
                <c:pt idx="5">
                  <c:v>0.37079294744349195</c:v>
                </c:pt>
                <c:pt idx="6">
                  <c:v>0.63135458392813959</c:v>
                </c:pt>
                <c:pt idx="7">
                  <c:v>0.7359557119427399</c:v>
                </c:pt>
                <c:pt idx="8">
                  <c:v>0.75761164861592389</c:v>
                </c:pt>
                <c:pt idx="9">
                  <c:v>0.78716987397887117</c:v>
                </c:pt>
                <c:pt idx="10">
                  <c:v>0.86785598463915903</c:v>
                </c:pt>
                <c:pt idx="11">
                  <c:v>0.8811325716909959</c:v>
                </c:pt>
                <c:pt idx="12">
                  <c:v>0.89063348804876996</c:v>
                </c:pt>
                <c:pt idx="13">
                  <c:v>0.89589799147019777</c:v>
                </c:pt>
                <c:pt idx="14">
                  <c:v>1.043166434452486</c:v>
                </c:pt>
                <c:pt idx="15">
                  <c:v>1.2422337981455474</c:v>
                </c:pt>
                <c:pt idx="16">
                  <c:v>1.2741850766035059</c:v>
                </c:pt>
                <c:pt idx="17">
                  <c:v>1.2821097503114294</c:v>
                </c:pt>
                <c:pt idx="18">
                  <c:v>1.3049921104429414</c:v>
                </c:pt>
                <c:pt idx="19">
                  <c:v>1.319703152203028</c:v>
                </c:pt>
                <c:pt idx="20">
                  <c:v>0.81092098883755515</c:v>
                </c:pt>
                <c:pt idx="21">
                  <c:v>1.5354827938110074</c:v>
                </c:pt>
                <c:pt idx="22">
                  <c:v>1.5696856408376771</c:v>
                </c:pt>
                <c:pt idx="23">
                  <c:v>1.7267225631116641</c:v>
                </c:pt>
                <c:pt idx="24">
                  <c:v>1.9285098416200595</c:v>
                </c:pt>
                <c:pt idx="25">
                  <c:v>2.0423273026420072</c:v>
                </c:pt>
                <c:pt idx="26">
                  <c:v>2.5365332660927535</c:v>
                </c:pt>
                <c:pt idx="27">
                  <c:v>2.6936245487634936</c:v>
                </c:pt>
                <c:pt idx="28">
                  <c:v>2.7115136386253456</c:v>
                </c:pt>
                <c:pt idx="29">
                  <c:v>2.8326079519653518</c:v>
                </c:pt>
                <c:pt idx="30">
                  <c:v>2.8506241094516511</c:v>
                </c:pt>
                <c:pt idx="31">
                  <c:v>3.4605252502114201</c:v>
                </c:pt>
                <c:pt idx="32">
                  <c:v>4.0285294352663872</c:v>
                </c:pt>
              </c:numCache>
            </c:numRef>
          </c:val>
        </c:ser>
        <c:ser>
          <c:idx val="2"/>
          <c:order val="1"/>
          <c:tx>
            <c:strRef>
              <c:f>'Diff Triumph vs GeoXH'!$D$4</c:f>
              <c:strCache>
                <c:ptCount val="1"/>
                <c:pt idx="0">
                  <c:v>GeoXH_L1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'Diff Triumph vs GeoXH'!$A$5:$A$37</c:f>
              <c:strCache>
                <c:ptCount val="33"/>
                <c:pt idx="0">
                  <c:v>5A</c:v>
                </c:pt>
                <c:pt idx="1">
                  <c:v>7A</c:v>
                </c:pt>
                <c:pt idx="2">
                  <c:v>T5P4</c:v>
                </c:pt>
                <c:pt idx="3">
                  <c:v>8B</c:v>
                </c:pt>
                <c:pt idx="4">
                  <c:v>26A</c:v>
                </c:pt>
                <c:pt idx="5">
                  <c:v>T5P5</c:v>
                </c:pt>
                <c:pt idx="6">
                  <c:v>6B</c:v>
                </c:pt>
                <c:pt idx="7">
                  <c:v>T6P4</c:v>
                </c:pt>
                <c:pt idx="8">
                  <c:v>T6P14</c:v>
                </c:pt>
                <c:pt idx="9">
                  <c:v>6A</c:v>
                </c:pt>
                <c:pt idx="10">
                  <c:v>T6P2</c:v>
                </c:pt>
                <c:pt idx="11">
                  <c:v>T6P1</c:v>
                </c:pt>
                <c:pt idx="12">
                  <c:v>27A</c:v>
                </c:pt>
                <c:pt idx="13">
                  <c:v>17A</c:v>
                </c:pt>
                <c:pt idx="14">
                  <c:v>T6P12</c:v>
                </c:pt>
                <c:pt idx="15">
                  <c:v>T6P3</c:v>
                </c:pt>
                <c:pt idx="16">
                  <c:v>21A</c:v>
                </c:pt>
                <c:pt idx="17">
                  <c:v>24A</c:v>
                </c:pt>
                <c:pt idx="18">
                  <c:v>10A</c:v>
                </c:pt>
                <c:pt idx="19">
                  <c:v>9A</c:v>
                </c:pt>
                <c:pt idx="20">
                  <c:v>8A</c:v>
                </c:pt>
                <c:pt idx="21">
                  <c:v>22A</c:v>
                </c:pt>
                <c:pt idx="22">
                  <c:v>15A</c:v>
                </c:pt>
                <c:pt idx="23">
                  <c:v>14A</c:v>
                </c:pt>
                <c:pt idx="24">
                  <c:v>16A</c:v>
                </c:pt>
                <c:pt idx="25">
                  <c:v>13A</c:v>
                </c:pt>
                <c:pt idx="26">
                  <c:v>T6P11</c:v>
                </c:pt>
                <c:pt idx="27">
                  <c:v>T6P8</c:v>
                </c:pt>
                <c:pt idx="28">
                  <c:v>12A</c:v>
                </c:pt>
                <c:pt idx="29">
                  <c:v>11A</c:v>
                </c:pt>
                <c:pt idx="30">
                  <c:v>T6P6</c:v>
                </c:pt>
                <c:pt idx="31">
                  <c:v>T6P5</c:v>
                </c:pt>
                <c:pt idx="32">
                  <c:v>T6P13</c:v>
                </c:pt>
              </c:strCache>
            </c:strRef>
          </c:cat>
          <c:val>
            <c:numRef>
              <c:f>'Diff Triumph vs GeoXH'!$D$5:$D$37</c:f>
              <c:numCache>
                <c:formatCode>0.00</c:formatCode>
                <c:ptCount val="33"/>
                <c:pt idx="0">
                  <c:v>0.40660276656769812</c:v>
                </c:pt>
                <c:pt idx="1">
                  <c:v>0.1221932895992264</c:v>
                </c:pt>
                <c:pt idx="2">
                  <c:v>0.4799101690876455</c:v>
                </c:pt>
                <c:pt idx="3">
                  <c:v>3.9910024268851624E-2</c:v>
                </c:pt>
                <c:pt idx="4">
                  <c:v>0.43364221439178025</c:v>
                </c:pt>
                <c:pt idx="5">
                  <c:v>0.17539925898801911</c:v>
                </c:pt>
                <c:pt idx="6">
                  <c:v>2.3792435241173363E-2</c:v>
                </c:pt>
                <c:pt idx="7">
                  <c:v>0.97962138100607343</c:v>
                </c:pt>
                <c:pt idx="8">
                  <c:v>1.0234428223803345</c:v>
                </c:pt>
                <c:pt idx="9">
                  <c:v>0.85763867694271789</c:v>
                </c:pt>
                <c:pt idx="10">
                  <c:v>0.8702254077348377</c:v>
                </c:pt>
                <c:pt idx="11">
                  <c:v>0.70967283993016805</c:v>
                </c:pt>
                <c:pt idx="12">
                  <c:v>0.23063468942782561</c:v>
                </c:pt>
                <c:pt idx="13">
                  <c:v>1.2308555157193408</c:v>
                </c:pt>
                <c:pt idx="14">
                  <c:v>1.8298248224476317</c:v>
                </c:pt>
                <c:pt idx="15">
                  <c:v>0.58434408533460358</c:v>
                </c:pt>
                <c:pt idx="16">
                  <c:v>0.71917377583101461</c:v>
                </c:pt>
                <c:pt idx="17">
                  <c:v>0.5813589689435289</c:v>
                </c:pt>
                <c:pt idx="18">
                  <c:v>0.22563787304428556</c:v>
                </c:pt>
                <c:pt idx="19">
                  <c:v>0.27044594659556792</c:v>
                </c:pt>
                <c:pt idx="20">
                  <c:v>1.5799005355104128</c:v>
                </c:pt>
                <c:pt idx="21">
                  <c:v>0.38846607377689857</c:v>
                </c:pt>
                <c:pt idx="22">
                  <c:v>1.8268261716334548</c:v>
                </c:pt>
                <c:pt idx="23">
                  <c:v>1.2194268204773968</c:v>
                </c:pt>
                <c:pt idx="24">
                  <c:v>2.1566752242028557</c:v>
                </c:pt>
                <c:pt idx="25">
                  <c:v>1.4565439784391012</c:v>
                </c:pt>
                <c:pt idx="26">
                  <c:v>1.2748308750302513</c:v>
                </c:pt>
                <c:pt idx="27">
                  <c:v>1.0100590130149942</c:v>
                </c:pt>
                <c:pt idx="28">
                  <c:v>1.4961559577792563</c:v>
                </c:pt>
                <c:pt idx="29">
                  <c:v>1.6583074804464224</c:v>
                </c:pt>
                <c:pt idx="30">
                  <c:v>2.4975491845568611</c:v>
                </c:pt>
                <c:pt idx="31">
                  <c:v>3.0721728134333612</c:v>
                </c:pt>
                <c:pt idx="32">
                  <c:v>3.3534711401560733</c:v>
                </c:pt>
              </c:numCache>
            </c:numRef>
          </c:val>
        </c:ser>
        <c:ser>
          <c:idx val="0"/>
          <c:order val="2"/>
          <c:tx>
            <c:strRef>
              <c:f>'Diff Triumph vs GeoXH'!$B$4</c:f>
              <c:strCache>
                <c:ptCount val="1"/>
                <c:pt idx="0">
                  <c:v>Triumph1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'Diff Triumph vs GeoXH'!$A$5:$A$37</c:f>
              <c:strCache>
                <c:ptCount val="33"/>
                <c:pt idx="0">
                  <c:v>5A</c:v>
                </c:pt>
                <c:pt idx="1">
                  <c:v>7A</c:v>
                </c:pt>
                <c:pt idx="2">
                  <c:v>T5P4</c:v>
                </c:pt>
                <c:pt idx="3">
                  <c:v>8B</c:v>
                </c:pt>
                <c:pt idx="4">
                  <c:v>26A</c:v>
                </c:pt>
                <c:pt idx="5">
                  <c:v>T5P5</c:v>
                </c:pt>
                <c:pt idx="6">
                  <c:v>6B</c:v>
                </c:pt>
                <c:pt idx="7">
                  <c:v>T6P4</c:v>
                </c:pt>
                <c:pt idx="8">
                  <c:v>T6P14</c:v>
                </c:pt>
                <c:pt idx="9">
                  <c:v>6A</c:v>
                </c:pt>
                <c:pt idx="10">
                  <c:v>T6P2</c:v>
                </c:pt>
                <c:pt idx="11">
                  <c:v>T6P1</c:v>
                </c:pt>
                <c:pt idx="12">
                  <c:v>27A</c:v>
                </c:pt>
                <c:pt idx="13">
                  <c:v>17A</c:v>
                </c:pt>
                <c:pt idx="14">
                  <c:v>T6P12</c:v>
                </c:pt>
                <c:pt idx="15">
                  <c:v>T6P3</c:v>
                </c:pt>
                <c:pt idx="16">
                  <c:v>21A</c:v>
                </c:pt>
                <c:pt idx="17">
                  <c:v>24A</c:v>
                </c:pt>
                <c:pt idx="18">
                  <c:v>10A</c:v>
                </c:pt>
                <c:pt idx="19">
                  <c:v>9A</c:v>
                </c:pt>
                <c:pt idx="20">
                  <c:v>8A</c:v>
                </c:pt>
                <c:pt idx="21">
                  <c:v>22A</c:v>
                </c:pt>
                <c:pt idx="22">
                  <c:v>15A</c:v>
                </c:pt>
                <c:pt idx="23">
                  <c:v>14A</c:v>
                </c:pt>
                <c:pt idx="24">
                  <c:v>16A</c:v>
                </c:pt>
                <c:pt idx="25">
                  <c:v>13A</c:v>
                </c:pt>
                <c:pt idx="26">
                  <c:v>T6P11</c:v>
                </c:pt>
                <c:pt idx="27">
                  <c:v>T6P8</c:v>
                </c:pt>
                <c:pt idx="28">
                  <c:v>12A</c:v>
                </c:pt>
                <c:pt idx="29">
                  <c:v>11A</c:v>
                </c:pt>
                <c:pt idx="30">
                  <c:v>T6P6</c:v>
                </c:pt>
                <c:pt idx="31">
                  <c:v>T6P5</c:v>
                </c:pt>
                <c:pt idx="32">
                  <c:v>T6P13</c:v>
                </c:pt>
              </c:strCache>
            </c:strRef>
          </c:cat>
          <c:val>
            <c:numRef>
              <c:f>'Diff Triumph vs GeoXH'!$B$5:$B$37</c:f>
              <c:numCache>
                <c:formatCode>0.00</c:formatCode>
                <c:ptCount val="33"/>
                <c:pt idx="0">
                  <c:v>0.11111300631954725</c:v>
                </c:pt>
                <c:pt idx="1">
                  <c:v>0.51683453848101701</c:v>
                </c:pt>
                <c:pt idx="2">
                  <c:v>0.5128600008494264</c:v>
                </c:pt>
                <c:pt idx="3">
                  <c:v>0.32896443550262211</c:v>
                </c:pt>
                <c:pt idx="4">
                  <c:v>0.13619552191305942</c:v>
                </c:pt>
                <c:pt idx="5">
                  <c:v>6.8794258197016317E-2</c:v>
                </c:pt>
                <c:pt idx="6">
                  <c:v>0.42862716905424958</c:v>
                </c:pt>
                <c:pt idx="7">
                  <c:v>1.2116967485474937</c:v>
                </c:pt>
                <c:pt idx="8">
                  <c:v>0.68141464617775793</c:v>
                </c:pt>
                <c:pt idx="9">
                  <c:v>0.21548607828567734</c:v>
                </c:pt>
                <c:pt idx="10">
                  <c:v>0.50757841762221712</c:v>
                </c:pt>
                <c:pt idx="11">
                  <c:v>1.0972111006455831</c:v>
                </c:pt>
                <c:pt idx="12">
                  <c:v>0.41769698386924664</c:v>
                </c:pt>
                <c:pt idx="13">
                  <c:v>0.1308486920907429</c:v>
                </c:pt>
                <c:pt idx="14">
                  <c:v>1.6219317033609617</c:v>
                </c:pt>
                <c:pt idx="15">
                  <c:v>1.0164312914286071</c:v>
                </c:pt>
                <c:pt idx="16">
                  <c:v>1.2700649826052297</c:v>
                </c:pt>
                <c:pt idx="17">
                  <c:v>0.16306103101788616</c:v>
                </c:pt>
                <c:pt idx="18">
                  <c:v>0.99003929738004115</c:v>
                </c:pt>
                <c:pt idx="19">
                  <c:v>0.64932805319713305</c:v>
                </c:pt>
                <c:pt idx="20">
                  <c:v>0.31727218530415036</c:v>
                </c:pt>
                <c:pt idx="21">
                  <c:v>1.0131754832932105</c:v>
                </c:pt>
                <c:pt idx="22">
                  <c:v>1.3171625000141067</c:v>
                </c:pt>
                <c:pt idx="23">
                  <c:v>1.4035311255693261</c:v>
                </c:pt>
                <c:pt idx="24">
                  <c:v>1.0407265395147836</c:v>
                </c:pt>
                <c:pt idx="25">
                  <c:v>1.5054998802558113</c:v>
                </c:pt>
                <c:pt idx="26">
                  <c:v>1.4826734807176636</c:v>
                </c:pt>
                <c:pt idx="27">
                  <c:v>1.7502107329233632</c:v>
                </c:pt>
                <c:pt idx="28">
                  <c:v>0.80771656600631658</c:v>
                </c:pt>
                <c:pt idx="29">
                  <c:v>1.3493374859174574</c:v>
                </c:pt>
                <c:pt idx="30">
                  <c:v>1.2184094549996727</c:v>
                </c:pt>
                <c:pt idx="31">
                  <c:v>0.53374343077928399</c:v>
                </c:pt>
                <c:pt idx="32">
                  <c:v>1.4507810931894969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311560"/>
        <c:axId val="161543248"/>
      </c:barChart>
      <c:catAx>
        <c:axId val="176311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Survey stake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61543248"/>
        <c:crosses val="autoZero"/>
        <c:auto val="1"/>
        <c:lblAlgn val="ctr"/>
        <c:lblOffset val="100"/>
        <c:noMultiLvlLbl val="0"/>
      </c:catAx>
      <c:valAx>
        <c:axId val="161543248"/>
        <c:scaling>
          <c:orientation val="minMax"/>
          <c:max val="4.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Horizontal error (m)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176311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3653529061920177"/>
          <c:y val="0.18057547517476302"/>
          <c:w val="0.16242424242424242"/>
          <c:h val="0.1356975041041218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GeoXH PFO vs L1_GeoXH </a:t>
            </a:r>
            <a:endParaRPr lang="en-US" sz="1400"/>
          </a:p>
          <a:p>
            <a:pPr algn="ctr">
              <a:defRPr/>
            </a:pPr>
            <a:r>
              <a:rPr lang="en-US" sz="1400"/>
              <a:t>n=33  </a:t>
            </a:r>
          </a:p>
          <a:p>
            <a:pPr algn="ctr">
              <a:defRPr/>
            </a:pPr>
            <a:r>
              <a:rPr lang="en-US" sz="1200"/>
              <a:t>                       </a:t>
            </a:r>
            <a:r>
              <a:rPr lang="en-US" sz="1200" b="1" i="0" u="none" strike="noStrike" baseline="0">
                <a:effectLst/>
              </a:rPr>
              <a:t>GeoXH       L1_GeoXH</a:t>
            </a:r>
            <a:r>
              <a:rPr lang="en-US" sz="1800" b="1" i="0" u="none" strike="noStrike" baseline="0">
                <a:effectLst/>
              </a:rPr>
              <a:t> </a:t>
            </a:r>
            <a:endParaRPr lang="en-US" sz="1400" b="1" i="0" u="none" strike="noStrike" baseline="0">
              <a:effectLst/>
            </a:endParaRPr>
          </a:p>
          <a:p>
            <a:pPr algn="ctr">
              <a:defRPr/>
            </a:pPr>
            <a:r>
              <a:rPr lang="en-US" sz="1200"/>
              <a:t>Mean            1.42         </a:t>
            </a:r>
            <a:r>
              <a:rPr lang="en-US" sz="1200" baseline="0"/>
              <a:t>     </a:t>
            </a:r>
            <a:r>
              <a:rPr lang="en-US" sz="1200"/>
              <a:t> 1.04</a:t>
            </a:r>
          </a:p>
          <a:p>
            <a:pPr algn="ctr">
              <a:defRPr/>
            </a:pPr>
            <a:r>
              <a:rPr lang="en-US" sz="1200"/>
              <a:t>Maximum     4.03               3.35</a:t>
            </a:r>
            <a:endParaRPr lang="en-US" sz="1100"/>
          </a:p>
        </c:rich>
      </c:tx>
      <c:layout>
        <c:manualLayout>
          <c:xMode val="edge"/>
          <c:yMode val="edge"/>
          <c:x val="0.30127985697852899"/>
          <c:y val="9.9787988455304379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538773562395609"/>
          <c:y val="0.24323628653565482"/>
          <c:w val="0.85700730420909055"/>
          <c:h val="0.63490027357200673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'Diff Triumph vs GeoXH'!$D$4</c:f>
              <c:strCache>
                <c:ptCount val="1"/>
                <c:pt idx="0">
                  <c:v>GeoXH_L1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'Diff Triumph vs GeoXH'!$A$5:$A$37</c:f>
              <c:strCache>
                <c:ptCount val="33"/>
                <c:pt idx="0">
                  <c:v>5A</c:v>
                </c:pt>
                <c:pt idx="1">
                  <c:v>7A</c:v>
                </c:pt>
                <c:pt idx="2">
                  <c:v>T5P4</c:v>
                </c:pt>
                <c:pt idx="3">
                  <c:v>8B</c:v>
                </c:pt>
                <c:pt idx="4">
                  <c:v>26A</c:v>
                </c:pt>
                <c:pt idx="5">
                  <c:v>T5P5</c:v>
                </c:pt>
                <c:pt idx="6">
                  <c:v>6B</c:v>
                </c:pt>
                <c:pt idx="7">
                  <c:v>T6P4</c:v>
                </c:pt>
                <c:pt idx="8">
                  <c:v>T6P14</c:v>
                </c:pt>
                <c:pt idx="9">
                  <c:v>6A</c:v>
                </c:pt>
                <c:pt idx="10">
                  <c:v>T6P2</c:v>
                </c:pt>
                <c:pt idx="11">
                  <c:v>T6P1</c:v>
                </c:pt>
                <c:pt idx="12">
                  <c:v>27A</c:v>
                </c:pt>
                <c:pt idx="13">
                  <c:v>17A</c:v>
                </c:pt>
                <c:pt idx="14">
                  <c:v>T6P12</c:v>
                </c:pt>
                <c:pt idx="15">
                  <c:v>T6P3</c:v>
                </c:pt>
                <c:pt idx="16">
                  <c:v>21A</c:v>
                </c:pt>
                <c:pt idx="17">
                  <c:v>24A</c:v>
                </c:pt>
                <c:pt idx="18">
                  <c:v>10A</c:v>
                </c:pt>
                <c:pt idx="19">
                  <c:v>9A</c:v>
                </c:pt>
                <c:pt idx="20">
                  <c:v>8A</c:v>
                </c:pt>
                <c:pt idx="21">
                  <c:v>22A</c:v>
                </c:pt>
                <c:pt idx="22">
                  <c:v>15A</c:v>
                </c:pt>
                <c:pt idx="23">
                  <c:v>14A</c:v>
                </c:pt>
                <c:pt idx="24">
                  <c:v>16A</c:v>
                </c:pt>
                <c:pt idx="25">
                  <c:v>13A</c:v>
                </c:pt>
                <c:pt idx="26">
                  <c:v>T6P11</c:v>
                </c:pt>
                <c:pt idx="27">
                  <c:v>T6P8</c:v>
                </c:pt>
                <c:pt idx="28">
                  <c:v>12A</c:v>
                </c:pt>
                <c:pt idx="29">
                  <c:v>11A</c:v>
                </c:pt>
                <c:pt idx="30">
                  <c:v>T6P6</c:v>
                </c:pt>
                <c:pt idx="31">
                  <c:v>T6P5</c:v>
                </c:pt>
                <c:pt idx="32">
                  <c:v>T6P13</c:v>
                </c:pt>
              </c:strCache>
            </c:strRef>
          </c:cat>
          <c:val>
            <c:numRef>
              <c:f>'Diff Triumph vs GeoXH'!$D$5:$D$37</c:f>
              <c:numCache>
                <c:formatCode>0.00</c:formatCode>
                <c:ptCount val="33"/>
                <c:pt idx="0">
                  <c:v>0.40660276656769812</c:v>
                </c:pt>
                <c:pt idx="1">
                  <c:v>0.1221932895992264</c:v>
                </c:pt>
                <c:pt idx="2">
                  <c:v>0.4799101690876455</c:v>
                </c:pt>
                <c:pt idx="3">
                  <c:v>3.9910024268851624E-2</c:v>
                </c:pt>
                <c:pt idx="4">
                  <c:v>0.43364221439178025</c:v>
                </c:pt>
                <c:pt idx="5">
                  <c:v>0.17539925898801911</c:v>
                </c:pt>
                <c:pt idx="6">
                  <c:v>2.3792435241173363E-2</c:v>
                </c:pt>
                <c:pt idx="7">
                  <c:v>0.97962138100607343</c:v>
                </c:pt>
                <c:pt idx="8">
                  <c:v>1.0234428223803345</c:v>
                </c:pt>
                <c:pt idx="9">
                  <c:v>0.85763867694271789</c:v>
                </c:pt>
                <c:pt idx="10">
                  <c:v>0.8702254077348377</c:v>
                </c:pt>
                <c:pt idx="11">
                  <c:v>0.70967283993016805</c:v>
                </c:pt>
                <c:pt idx="12">
                  <c:v>0.23063468942782561</c:v>
                </c:pt>
                <c:pt idx="13">
                  <c:v>1.2308555157193408</c:v>
                </c:pt>
                <c:pt idx="14">
                  <c:v>1.8298248224476317</c:v>
                </c:pt>
                <c:pt idx="15">
                  <c:v>0.58434408533460358</c:v>
                </c:pt>
                <c:pt idx="16">
                  <c:v>0.71917377583101461</c:v>
                </c:pt>
                <c:pt idx="17">
                  <c:v>0.5813589689435289</c:v>
                </c:pt>
                <c:pt idx="18">
                  <c:v>0.22563787304428556</c:v>
                </c:pt>
                <c:pt idx="19">
                  <c:v>0.27044594659556792</c:v>
                </c:pt>
                <c:pt idx="20">
                  <c:v>1.5799005355104128</c:v>
                </c:pt>
                <c:pt idx="21">
                  <c:v>0.38846607377689857</c:v>
                </c:pt>
                <c:pt idx="22">
                  <c:v>1.8268261716334548</c:v>
                </c:pt>
                <c:pt idx="23">
                  <c:v>1.2194268204773968</c:v>
                </c:pt>
                <c:pt idx="24">
                  <c:v>2.1566752242028557</c:v>
                </c:pt>
                <c:pt idx="25">
                  <c:v>1.4565439784391012</c:v>
                </c:pt>
                <c:pt idx="26">
                  <c:v>1.2748308750302513</c:v>
                </c:pt>
                <c:pt idx="27">
                  <c:v>1.0100590130149942</c:v>
                </c:pt>
                <c:pt idx="28">
                  <c:v>1.4961559577792563</c:v>
                </c:pt>
                <c:pt idx="29">
                  <c:v>1.6583074804464224</c:v>
                </c:pt>
                <c:pt idx="30">
                  <c:v>2.4975491845568611</c:v>
                </c:pt>
                <c:pt idx="31">
                  <c:v>3.0721728134333612</c:v>
                </c:pt>
                <c:pt idx="32">
                  <c:v>3.3534711401560733</c:v>
                </c:pt>
              </c:numCache>
            </c:numRef>
          </c:val>
        </c:ser>
        <c:ser>
          <c:idx val="1"/>
          <c:order val="0"/>
          <c:tx>
            <c:strRef>
              <c:f>'Diff Triumph vs GeoXH'!$C$4</c:f>
              <c:strCache>
                <c:ptCount val="1"/>
                <c:pt idx="0">
                  <c:v>GeoXH_L1_L2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'Diff Triumph vs GeoXH'!$A$5:$A$37</c:f>
              <c:strCache>
                <c:ptCount val="33"/>
                <c:pt idx="0">
                  <c:v>5A</c:v>
                </c:pt>
                <c:pt idx="1">
                  <c:v>7A</c:v>
                </c:pt>
                <c:pt idx="2">
                  <c:v>T5P4</c:v>
                </c:pt>
                <c:pt idx="3">
                  <c:v>8B</c:v>
                </c:pt>
                <c:pt idx="4">
                  <c:v>26A</c:v>
                </c:pt>
                <c:pt idx="5">
                  <c:v>T5P5</c:v>
                </c:pt>
                <c:pt idx="6">
                  <c:v>6B</c:v>
                </c:pt>
                <c:pt idx="7">
                  <c:v>T6P4</c:v>
                </c:pt>
                <c:pt idx="8">
                  <c:v>T6P14</c:v>
                </c:pt>
                <c:pt idx="9">
                  <c:v>6A</c:v>
                </c:pt>
                <c:pt idx="10">
                  <c:v>T6P2</c:v>
                </c:pt>
                <c:pt idx="11">
                  <c:v>T6P1</c:v>
                </c:pt>
                <c:pt idx="12">
                  <c:v>27A</c:v>
                </c:pt>
                <c:pt idx="13">
                  <c:v>17A</c:v>
                </c:pt>
                <c:pt idx="14">
                  <c:v>T6P12</c:v>
                </c:pt>
                <c:pt idx="15">
                  <c:v>T6P3</c:v>
                </c:pt>
                <c:pt idx="16">
                  <c:v>21A</c:v>
                </c:pt>
                <c:pt idx="17">
                  <c:v>24A</c:v>
                </c:pt>
                <c:pt idx="18">
                  <c:v>10A</c:v>
                </c:pt>
                <c:pt idx="19">
                  <c:v>9A</c:v>
                </c:pt>
                <c:pt idx="20">
                  <c:v>8A</c:v>
                </c:pt>
                <c:pt idx="21">
                  <c:v>22A</c:v>
                </c:pt>
                <c:pt idx="22">
                  <c:v>15A</c:v>
                </c:pt>
                <c:pt idx="23">
                  <c:v>14A</c:v>
                </c:pt>
                <c:pt idx="24">
                  <c:v>16A</c:v>
                </c:pt>
                <c:pt idx="25">
                  <c:v>13A</c:v>
                </c:pt>
                <c:pt idx="26">
                  <c:v>T6P11</c:v>
                </c:pt>
                <c:pt idx="27">
                  <c:v>T6P8</c:v>
                </c:pt>
                <c:pt idx="28">
                  <c:v>12A</c:v>
                </c:pt>
                <c:pt idx="29">
                  <c:v>11A</c:v>
                </c:pt>
                <c:pt idx="30">
                  <c:v>T6P6</c:v>
                </c:pt>
                <c:pt idx="31">
                  <c:v>T6P5</c:v>
                </c:pt>
                <c:pt idx="32">
                  <c:v>T6P13</c:v>
                </c:pt>
              </c:strCache>
            </c:strRef>
          </c:cat>
          <c:val>
            <c:numRef>
              <c:f>'Diff Triumph vs GeoXH'!$C$5:$C$37</c:f>
              <c:numCache>
                <c:formatCode>0.00</c:formatCode>
                <c:ptCount val="33"/>
                <c:pt idx="0">
                  <c:v>9.748440912444592E-2</c:v>
                </c:pt>
                <c:pt idx="1">
                  <c:v>0.19373799351855217</c:v>
                </c:pt>
                <c:pt idx="2">
                  <c:v>0.26319956310601272</c:v>
                </c:pt>
                <c:pt idx="3">
                  <c:v>0.283024751957619</c:v>
                </c:pt>
                <c:pt idx="4">
                  <c:v>0.3365608563847145</c:v>
                </c:pt>
                <c:pt idx="5">
                  <c:v>0.37079294744349195</c:v>
                </c:pt>
                <c:pt idx="6">
                  <c:v>0.63135458392813959</c:v>
                </c:pt>
                <c:pt idx="7">
                  <c:v>0.7359557119427399</c:v>
                </c:pt>
                <c:pt idx="8">
                  <c:v>0.75761164861592389</c:v>
                </c:pt>
                <c:pt idx="9">
                  <c:v>0.78716987397887117</c:v>
                </c:pt>
                <c:pt idx="10">
                  <c:v>0.86785598463915903</c:v>
                </c:pt>
                <c:pt idx="11">
                  <c:v>0.8811325716909959</c:v>
                </c:pt>
                <c:pt idx="12">
                  <c:v>0.89063348804876996</c:v>
                </c:pt>
                <c:pt idx="13">
                  <c:v>0.89589799147019777</c:v>
                </c:pt>
                <c:pt idx="14">
                  <c:v>1.043166434452486</c:v>
                </c:pt>
                <c:pt idx="15">
                  <c:v>1.2422337981455474</c:v>
                </c:pt>
                <c:pt idx="16">
                  <c:v>1.2741850766035059</c:v>
                </c:pt>
                <c:pt idx="17">
                  <c:v>1.2821097503114294</c:v>
                </c:pt>
                <c:pt idx="18">
                  <c:v>1.3049921104429414</c:v>
                </c:pt>
                <c:pt idx="19">
                  <c:v>1.319703152203028</c:v>
                </c:pt>
                <c:pt idx="20">
                  <c:v>0.81092098883755515</c:v>
                </c:pt>
                <c:pt idx="21">
                  <c:v>1.5354827938110074</c:v>
                </c:pt>
                <c:pt idx="22">
                  <c:v>1.5696856408376771</c:v>
                </c:pt>
                <c:pt idx="23">
                  <c:v>1.7267225631116641</c:v>
                </c:pt>
                <c:pt idx="24">
                  <c:v>1.9285098416200595</c:v>
                </c:pt>
                <c:pt idx="25">
                  <c:v>2.0423273026420072</c:v>
                </c:pt>
                <c:pt idx="26">
                  <c:v>2.5365332660927535</c:v>
                </c:pt>
                <c:pt idx="27">
                  <c:v>2.6936245487634936</c:v>
                </c:pt>
                <c:pt idx="28">
                  <c:v>2.7115136386253456</c:v>
                </c:pt>
                <c:pt idx="29">
                  <c:v>2.8326079519653518</c:v>
                </c:pt>
                <c:pt idx="30">
                  <c:v>2.8506241094516511</c:v>
                </c:pt>
                <c:pt idx="31">
                  <c:v>3.4605252502114201</c:v>
                </c:pt>
                <c:pt idx="32">
                  <c:v>4.0285294352663872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544032"/>
        <c:axId val="161544424"/>
      </c:barChart>
      <c:catAx>
        <c:axId val="16154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Hub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61544424"/>
        <c:crosses val="autoZero"/>
        <c:auto val="1"/>
        <c:lblAlgn val="ctr"/>
        <c:lblOffset val="100"/>
        <c:noMultiLvlLbl val="0"/>
      </c:catAx>
      <c:valAx>
        <c:axId val="161544424"/>
        <c:scaling>
          <c:orientation val="minMax"/>
          <c:max val="4.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Horizontal error (m)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615440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3291701834421309"/>
          <c:y val="0.26540681158416268"/>
          <c:w val="0.16242424242424242"/>
          <c:h val="0.1356975041041218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</xdr:row>
      <xdr:rowOff>0</xdr:rowOff>
    </xdr:from>
    <xdr:to>
      <xdr:col>17</xdr:col>
      <xdr:colOff>579329</xdr:colOff>
      <xdr:row>19</xdr:row>
      <xdr:rowOff>145915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00760" y="365760"/>
          <a:ext cx="2408129" cy="3278582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28</xdr:row>
      <xdr:rowOff>0</xdr:rowOff>
    </xdr:from>
    <xdr:to>
      <xdr:col>20</xdr:col>
      <xdr:colOff>411939</xdr:colOff>
      <xdr:row>50</xdr:row>
      <xdr:rowOff>137950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81560" y="5135880"/>
          <a:ext cx="5288739" cy="4168083"/>
        </a:xfrm>
        <a:prstGeom prst="rect">
          <a:avLst/>
        </a:prstGeom>
      </xdr:spPr>
    </xdr:pic>
    <xdr:clientData/>
  </xdr:twoCellAnchor>
  <xdr:twoCellAnchor editAs="oneCell">
    <xdr:from>
      <xdr:col>10</xdr:col>
      <xdr:colOff>847725</xdr:colOff>
      <xdr:row>47</xdr:row>
      <xdr:rowOff>180975</xdr:rowOff>
    </xdr:from>
    <xdr:to>
      <xdr:col>18</xdr:col>
      <xdr:colOff>358572</xdr:colOff>
      <xdr:row>66</xdr:row>
      <xdr:rowOff>32671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530965" y="8806815"/>
          <a:ext cx="4966767" cy="3326416"/>
        </a:xfrm>
        <a:prstGeom prst="rect">
          <a:avLst/>
        </a:prstGeom>
      </xdr:spPr>
    </xdr:pic>
    <xdr:clientData/>
  </xdr:twoCellAnchor>
  <xdr:twoCellAnchor>
    <xdr:from>
      <xdr:col>6</xdr:col>
      <xdr:colOff>76200</xdr:colOff>
      <xdr:row>26</xdr:row>
      <xdr:rowOff>104775</xdr:rowOff>
    </xdr:from>
    <xdr:to>
      <xdr:col>14</xdr:col>
      <xdr:colOff>95250</xdr:colOff>
      <xdr:row>41</xdr:row>
      <xdr:rowOff>114300</xdr:rowOff>
    </xdr:to>
    <xdr:cxnSp macro="">
      <xdr:nvCxnSpPr>
        <xdr:cNvPr id="5" name="Straight Arrow Connector 4"/>
        <xdr:cNvCxnSpPr/>
      </xdr:nvCxnSpPr>
      <xdr:spPr>
        <a:xfrm>
          <a:off x="6964680" y="4874895"/>
          <a:ext cx="6831330" cy="2767965"/>
        </a:xfrm>
        <a:prstGeom prst="straightConnector1">
          <a:avLst/>
        </a:prstGeom>
        <a:ln w="3810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756708</xdr:colOff>
      <xdr:row>27</xdr:row>
      <xdr:rowOff>169334</xdr:rowOff>
    </xdr:from>
    <xdr:to>
      <xdr:col>13</xdr:col>
      <xdr:colOff>318558</xdr:colOff>
      <xdr:row>57</xdr:row>
      <xdr:rowOff>45509</xdr:rowOff>
    </xdr:to>
    <xdr:cxnSp macro="">
      <xdr:nvCxnSpPr>
        <xdr:cNvPr id="6" name="Straight Arrow Connector 5"/>
        <xdr:cNvCxnSpPr/>
      </xdr:nvCxnSpPr>
      <xdr:spPr>
        <a:xfrm>
          <a:off x="4086648" y="5122334"/>
          <a:ext cx="9323070" cy="5377815"/>
        </a:xfrm>
        <a:prstGeom prst="straightConnector1">
          <a:avLst/>
        </a:prstGeom>
        <a:ln w="381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0</xdr:colOff>
      <xdr:row>58</xdr:row>
      <xdr:rowOff>0</xdr:rowOff>
    </xdr:from>
    <xdr:to>
      <xdr:col>14</xdr:col>
      <xdr:colOff>375667</xdr:colOff>
      <xdr:row>79</xdr:row>
      <xdr:rowOff>86062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77400" y="10637520"/>
          <a:ext cx="4399027" cy="3926542"/>
        </a:xfrm>
        <a:prstGeom prst="rect">
          <a:avLst/>
        </a:prstGeom>
      </xdr:spPr>
    </xdr:pic>
    <xdr:clientData/>
  </xdr:twoCellAnchor>
  <xdr:twoCellAnchor>
    <xdr:from>
      <xdr:col>7</xdr:col>
      <xdr:colOff>771525</xdr:colOff>
      <xdr:row>27</xdr:row>
      <xdr:rowOff>161925</xdr:rowOff>
    </xdr:from>
    <xdr:to>
      <xdr:col>11</xdr:col>
      <xdr:colOff>194733</xdr:colOff>
      <xdr:row>67</xdr:row>
      <xdr:rowOff>67733</xdr:rowOff>
    </xdr:to>
    <xdr:cxnSp macro="">
      <xdr:nvCxnSpPr>
        <xdr:cNvPr id="8" name="Straight Arrow Connector 7"/>
        <xdr:cNvCxnSpPr/>
      </xdr:nvCxnSpPr>
      <xdr:spPr>
        <a:xfrm>
          <a:off x="8604885" y="5114925"/>
          <a:ext cx="3157008" cy="7236248"/>
        </a:xfrm>
        <a:prstGeom prst="straightConnector1">
          <a:avLst/>
        </a:prstGeom>
        <a:ln w="381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182012</xdr:colOff>
      <xdr:row>57</xdr:row>
      <xdr:rowOff>0</xdr:rowOff>
    </xdr:from>
    <xdr:to>
      <xdr:col>8</xdr:col>
      <xdr:colOff>863153</xdr:colOff>
      <xdr:row>77</xdr:row>
      <xdr:rowOff>59267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16952" y="10454640"/>
          <a:ext cx="4425101" cy="3716867"/>
        </a:xfrm>
        <a:prstGeom prst="rect">
          <a:avLst/>
        </a:prstGeom>
      </xdr:spPr>
    </xdr:pic>
    <xdr:clientData/>
  </xdr:twoCellAnchor>
  <xdr:twoCellAnchor>
    <xdr:from>
      <xdr:col>3</xdr:col>
      <xdr:colOff>736600</xdr:colOff>
      <xdr:row>29</xdr:row>
      <xdr:rowOff>59267</xdr:rowOff>
    </xdr:from>
    <xdr:to>
      <xdr:col>6</xdr:col>
      <xdr:colOff>770466</xdr:colOff>
      <xdr:row>65</xdr:row>
      <xdr:rowOff>59267</xdr:rowOff>
    </xdr:to>
    <xdr:cxnSp macro="">
      <xdr:nvCxnSpPr>
        <xdr:cNvPr id="10" name="Straight Arrow Connector 9"/>
        <xdr:cNvCxnSpPr/>
      </xdr:nvCxnSpPr>
      <xdr:spPr>
        <a:xfrm>
          <a:off x="5140960" y="5378027"/>
          <a:ext cx="2517986" cy="6598920"/>
        </a:xfrm>
        <a:prstGeom prst="straightConnector1">
          <a:avLst/>
        </a:prstGeom>
        <a:ln w="381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0</xdr:colOff>
      <xdr:row>67</xdr:row>
      <xdr:rowOff>0</xdr:rowOff>
    </xdr:from>
    <xdr:to>
      <xdr:col>23</xdr:col>
      <xdr:colOff>381456</xdr:colOff>
      <xdr:row>91</xdr:row>
      <xdr:rowOff>155341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310360" y="12283440"/>
          <a:ext cx="5258256" cy="4544461"/>
        </a:xfrm>
        <a:prstGeom prst="rect">
          <a:avLst/>
        </a:prstGeom>
      </xdr:spPr>
    </xdr:pic>
    <xdr:clientData/>
  </xdr:twoCellAnchor>
  <xdr:twoCellAnchor>
    <xdr:from>
      <xdr:col>6</xdr:col>
      <xdr:colOff>313266</xdr:colOff>
      <xdr:row>29</xdr:row>
      <xdr:rowOff>127000</xdr:rowOff>
    </xdr:from>
    <xdr:to>
      <xdr:col>17</xdr:col>
      <xdr:colOff>465667</xdr:colOff>
      <xdr:row>88</xdr:row>
      <xdr:rowOff>42334</xdr:rowOff>
    </xdr:to>
    <xdr:cxnSp macro="">
      <xdr:nvCxnSpPr>
        <xdr:cNvPr id="12" name="Straight Arrow Connector 11"/>
        <xdr:cNvCxnSpPr/>
      </xdr:nvCxnSpPr>
      <xdr:spPr>
        <a:xfrm>
          <a:off x="7201746" y="5445760"/>
          <a:ext cx="8793481" cy="10720494"/>
        </a:xfrm>
        <a:prstGeom prst="straightConnector1">
          <a:avLst/>
        </a:prstGeom>
        <a:ln w="38100">
          <a:solidFill>
            <a:schemeClr val="tx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18</xdr:col>
      <xdr:colOff>220133</xdr:colOff>
      <xdr:row>1</xdr:row>
      <xdr:rowOff>127001</xdr:rowOff>
    </xdr:from>
    <xdr:to>
      <xdr:col>22</xdr:col>
      <xdr:colOff>189862</xdr:colOff>
      <xdr:row>19</xdr:row>
      <xdr:rowOff>86650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59293" y="309881"/>
          <a:ext cx="2408129" cy="3275196"/>
        </a:xfrm>
        <a:prstGeom prst="rect">
          <a:avLst/>
        </a:prstGeom>
      </xdr:spPr>
    </xdr:pic>
    <xdr:clientData/>
  </xdr:twoCellAnchor>
  <xdr:twoCellAnchor>
    <xdr:from>
      <xdr:col>5</xdr:col>
      <xdr:colOff>245533</xdr:colOff>
      <xdr:row>10</xdr:row>
      <xdr:rowOff>110066</xdr:rowOff>
    </xdr:from>
    <xdr:to>
      <xdr:col>15</xdr:col>
      <xdr:colOff>38100</xdr:colOff>
      <xdr:row>11</xdr:row>
      <xdr:rowOff>28578</xdr:rowOff>
    </xdr:to>
    <xdr:cxnSp macro="">
      <xdr:nvCxnSpPr>
        <xdr:cNvPr id="14" name="Straight Arrow Connector 13"/>
        <xdr:cNvCxnSpPr/>
      </xdr:nvCxnSpPr>
      <xdr:spPr>
        <a:xfrm>
          <a:off x="6356773" y="1938866"/>
          <a:ext cx="7991687" cy="101392"/>
        </a:xfrm>
        <a:prstGeom prst="straightConnector1">
          <a:avLst/>
        </a:prstGeom>
        <a:ln w="381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321129</xdr:colOff>
      <xdr:row>16</xdr:row>
      <xdr:rowOff>32657</xdr:rowOff>
    </xdr:from>
    <xdr:to>
      <xdr:col>34</xdr:col>
      <xdr:colOff>598714</xdr:colOff>
      <xdr:row>40</xdr:row>
      <xdr:rowOff>97971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3</xdr:row>
      <xdr:rowOff>47624</xdr:rowOff>
    </xdr:from>
    <xdr:to>
      <xdr:col>15</xdr:col>
      <xdr:colOff>485775</xdr:colOff>
      <xdr:row>31</xdr:row>
      <xdr:rowOff>38099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161925</xdr:colOff>
      <xdr:row>32</xdr:row>
      <xdr:rowOff>152400</xdr:rowOff>
    </xdr:from>
    <xdr:to>
      <xdr:col>15</xdr:col>
      <xdr:colOff>476250</xdr:colOff>
      <xdr:row>60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194734</xdr:colOff>
      <xdr:row>65</xdr:row>
      <xdr:rowOff>127000</xdr:rowOff>
    </xdr:from>
    <xdr:to>
      <xdr:col>15</xdr:col>
      <xdr:colOff>509059</xdr:colOff>
      <xdr:row>93</xdr:row>
      <xdr:rowOff>125942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201"/>
  <sheetViews>
    <sheetView topLeftCell="A71" zoomScale="90" zoomScaleNormal="90" workbookViewId="0">
      <selection activeCell="A87" sqref="A87"/>
    </sheetView>
  </sheetViews>
  <sheetFormatPr defaultRowHeight="14.4" x14ac:dyDescent="0.3"/>
  <cols>
    <col min="1" max="1" width="30.5546875" style="5" customWidth="1"/>
    <col min="2" max="2" width="18" style="5" customWidth="1"/>
    <col min="3" max="3" width="15.6640625" style="5" customWidth="1"/>
    <col min="4" max="4" width="12.109375" style="5" customWidth="1"/>
    <col min="5" max="5" width="12.77734375" style="5" customWidth="1"/>
    <col min="6" max="6" width="14.6640625" style="5" customWidth="1"/>
    <col min="7" max="7" width="13.77734375" style="5" customWidth="1"/>
    <col min="8" max="9" width="13.44140625" style="5" customWidth="1"/>
    <col min="10" max="10" width="14.6640625" style="5" customWidth="1"/>
    <col min="11" max="11" width="12.88671875" style="5" customWidth="1"/>
    <col min="12" max="12" width="13.33203125" style="5" customWidth="1"/>
    <col min="13" max="16384" width="8.88671875" style="5"/>
  </cols>
  <sheetData>
    <row r="1" spans="1:13" x14ac:dyDescent="0.3">
      <c r="A1" s="5" t="s">
        <v>77</v>
      </c>
    </row>
    <row r="2" spans="1:13" x14ac:dyDescent="0.3">
      <c r="K2" s="5" t="s">
        <v>78</v>
      </c>
    </row>
    <row r="3" spans="1:13" x14ac:dyDescent="0.3">
      <c r="A3" s="5" t="s">
        <v>79</v>
      </c>
      <c r="K3" s="6" t="s">
        <v>80</v>
      </c>
      <c r="L3" s="6" t="s">
        <v>81</v>
      </c>
      <c r="M3" s="5" t="s">
        <v>82</v>
      </c>
    </row>
    <row r="4" spans="1:13" x14ac:dyDescent="0.3">
      <c r="B4" s="7" t="s">
        <v>83</v>
      </c>
      <c r="C4" s="7" t="s">
        <v>84</v>
      </c>
      <c r="D4" s="7" t="s">
        <v>85</v>
      </c>
      <c r="K4" s="8">
        <v>41397</v>
      </c>
      <c r="L4" s="6">
        <v>123</v>
      </c>
      <c r="M4" s="5" t="s">
        <v>86</v>
      </c>
    </row>
    <row r="5" spans="1:13" x14ac:dyDescent="0.3">
      <c r="A5" s="5" t="s">
        <v>87</v>
      </c>
      <c r="B5" s="9">
        <v>556692.07319999998</v>
      </c>
      <c r="C5" s="9">
        <v>5187662.0817999998</v>
      </c>
      <c r="D5" s="9">
        <v>533.61310000000003</v>
      </c>
      <c r="K5" s="8">
        <v>41398</v>
      </c>
      <c r="L5" s="6">
        <v>124</v>
      </c>
      <c r="M5" s="5" t="s">
        <v>86</v>
      </c>
    </row>
    <row r="6" spans="1:13" x14ac:dyDescent="0.3">
      <c r="C6" s="118" t="s">
        <v>88</v>
      </c>
      <c r="D6" s="118"/>
      <c r="E6" s="118"/>
      <c r="F6" s="118" t="s">
        <v>89</v>
      </c>
      <c r="G6" s="118"/>
      <c r="H6" s="118"/>
      <c r="I6" s="5" t="s">
        <v>90</v>
      </c>
      <c r="K6" s="8">
        <v>41427</v>
      </c>
      <c r="L6" s="6">
        <v>153</v>
      </c>
      <c r="M6" s="5" t="s">
        <v>86</v>
      </c>
    </row>
    <row r="7" spans="1:13" x14ac:dyDescent="0.3">
      <c r="A7" s="5" t="s">
        <v>91</v>
      </c>
      <c r="C7" s="10">
        <v>46</v>
      </c>
      <c r="D7" s="10">
        <v>50</v>
      </c>
      <c r="E7" s="11">
        <v>24.291550000000001</v>
      </c>
      <c r="F7" s="5">
        <v>122</v>
      </c>
      <c r="G7" s="5">
        <v>15</v>
      </c>
      <c r="H7" s="5">
        <v>23.407129999999999</v>
      </c>
      <c r="I7" s="9">
        <v>533.98</v>
      </c>
      <c r="K7" s="8">
        <v>41428</v>
      </c>
      <c r="L7" s="6">
        <v>154</v>
      </c>
      <c r="M7" s="5" t="s">
        <v>86</v>
      </c>
    </row>
    <row r="8" spans="1:13" x14ac:dyDescent="0.3">
      <c r="K8" s="8">
        <v>41429</v>
      </c>
      <c r="L8" s="6">
        <v>155</v>
      </c>
      <c r="M8" s="5" t="s">
        <v>86</v>
      </c>
    </row>
    <row r="9" spans="1:13" x14ac:dyDescent="0.3">
      <c r="K9" s="8">
        <v>41430</v>
      </c>
      <c r="L9" s="6">
        <v>156</v>
      </c>
      <c r="M9" s="5" t="s">
        <v>86</v>
      </c>
    </row>
    <row r="10" spans="1:13" x14ac:dyDescent="0.3">
      <c r="A10" s="5" t="s">
        <v>92</v>
      </c>
      <c r="K10" s="8">
        <v>41431</v>
      </c>
      <c r="L10" s="6">
        <v>157</v>
      </c>
      <c r="M10" s="5" t="s">
        <v>86</v>
      </c>
    </row>
    <row r="11" spans="1:13" x14ac:dyDescent="0.3">
      <c r="A11" s="12" t="s">
        <v>93</v>
      </c>
      <c r="B11" s="13">
        <v>487604.59299999999</v>
      </c>
      <c r="C11" s="13">
        <v>5189381.7879999997</v>
      </c>
      <c r="K11" s="8">
        <v>41432</v>
      </c>
      <c r="L11" s="6">
        <v>158</v>
      </c>
      <c r="M11" s="5" t="s">
        <v>86</v>
      </c>
    </row>
    <row r="12" spans="1:13" ht="15" customHeight="1" x14ac:dyDescent="0.3">
      <c r="B12" s="5" t="s">
        <v>94</v>
      </c>
      <c r="C12" s="5" t="s">
        <v>95</v>
      </c>
      <c r="J12" s="5" t="s">
        <v>96</v>
      </c>
      <c r="K12" s="8">
        <v>41449</v>
      </c>
      <c r="L12" s="6">
        <v>175</v>
      </c>
      <c r="M12" s="5" t="s">
        <v>86</v>
      </c>
    </row>
    <row r="13" spans="1:13" x14ac:dyDescent="0.3">
      <c r="A13" s="5" t="s">
        <v>97</v>
      </c>
      <c r="K13" s="8">
        <v>41450</v>
      </c>
      <c r="L13" s="6">
        <v>176</v>
      </c>
      <c r="M13" s="5" t="s">
        <v>86</v>
      </c>
    </row>
    <row r="14" spans="1:13" x14ac:dyDescent="0.3">
      <c r="A14" s="5" t="s">
        <v>98</v>
      </c>
      <c r="K14" s="8">
        <v>41462</v>
      </c>
      <c r="L14" s="6">
        <v>188</v>
      </c>
      <c r="M14" s="5" t="s">
        <v>86</v>
      </c>
    </row>
    <row r="15" spans="1:13" x14ac:dyDescent="0.3">
      <c r="A15" s="5" t="s">
        <v>99</v>
      </c>
      <c r="B15" s="9"/>
      <c r="C15" s="9"/>
      <c r="D15" s="9"/>
      <c r="E15" s="14"/>
      <c r="G15" s="15"/>
      <c r="H15" s="15"/>
      <c r="I15" s="14"/>
      <c r="J15" s="14" t="s">
        <v>100</v>
      </c>
      <c r="K15" s="8">
        <v>41463</v>
      </c>
      <c r="L15" s="6">
        <v>189</v>
      </c>
      <c r="M15" s="5" t="s">
        <v>86</v>
      </c>
    </row>
    <row r="16" spans="1:13" x14ac:dyDescent="0.3">
      <c r="J16" s="14" t="s">
        <v>100</v>
      </c>
      <c r="K16" s="8">
        <v>41464</v>
      </c>
      <c r="L16" s="6">
        <v>190</v>
      </c>
      <c r="M16" s="5" t="s">
        <v>86</v>
      </c>
    </row>
    <row r="17" spans="1:21" ht="15" customHeight="1" x14ac:dyDescent="0.3">
      <c r="A17" s="16" t="s">
        <v>101</v>
      </c>
      <c r="B17" s="17"/>
      <c r="C17" s="17"/>
      <c r="D17" s="6" t="s">
        <v>102</v>
      </c>
      <c r="E17" s="6" t="s">
        <v>103</v>
      </c>
      <c r="F17" s="6" t="s">
        <v>104</v>
      </c>
      <c r="G17" s="17"/>
      <c r="H17" s="17"/>
      <c r="I17" s="17"/>
      <c r="J17" s="9"/>
      <c r="K17" s="8">
        <v>41465</v>
      </c>
      <c r="L17" s="6">
        <v>191</v>
      </c>
      <c r="M17" s="5" t="s">
        <v>86</v>
      </c>
    </row>
    <row r="18" spans="1:21" ht="15" x14ac:dyDescent="0.35">
      <c r="A18" s="18" t="s">
        <v>379</v>
      </c>
      <c r="B18" s="19">
        <v>487604.77740000002</v>
      </c>
      <c r="C18" s="19">
        <v>5189381.9945</v>
      </c>
      <c r="D18" s="20">
        <f t="shared" ref="D18:E20" si="0">B$11-B18</f>
        <v>-0.18440000002738088</v>
      </c>
      <c r="E18" s="20">
        <f t="shared" si="0"/>
        <v>-0.20650000032037497</v>
      </c>
      <c r="F18" s="20">
        <f>SQRT(D18*D18+E18*E18)</f>
        <v>0.27684943587158151</v>
      </c>
      <c r="G18" s="110"/>
      <c r="H18" s="110"/>
      <c r="I18" s="21"/>
      <c r="J18" s="21"/>
      <c r="K18" s="8">
        <v>41466</v>
      </c>
      <c r="L18" s="6">
        <v>192</v>
      </c>
      <c r="M18" s="5" t="s">
        <v>86</v>
      </c>
    </row>
    <row r="19" spans="1:21" x14ac:dyDescent="0.3">
      <c r="A19" s="18" t="s">
        <v>380</v>
      </c>
      <c r="B19" s="22">
        <v>487604.78049999999</v>
      </c>
      <c r="C19" s="23">
        <v>5189381.9913999997</v>
      </c>
      <c r="D19" s="20">
        <f t="shared" si="0"/>
        <v>-0.1875</v>
      </c>
      <c r="E19" s="20">
        <f t="shared" si="0"/>
        <v>-0.20339999999850988</v>
      </c>
      <c r="F19" s="20">
        <f>SQRT(D19*D19+E19*E19)</f>
        <v>0.27663660278313462</v>
      </c>
      <c r="G19" s="9"/>
      <c r="H19" s="9"/>
      <c r="K19" s="8">
        <v>41471</v>
      </c>
      <c r="L19" s="6">
        <v>197</v>
      </c>
      <c r="M19" s="5" t="s">
        <v>86</v>
      </c>
    </row>
    <row r="20" spans="1:21" x14ac:dyDescent="0.3">
      <c r="A20" s="16" t="s">
        <v>105</v>
      </c>
      <c r="B20" s="24">
        <v>487604.766</v>
      </c>
      <c r="C20" s="15">
        <v>5189381.983</v>
      </c>
      <c r="D20" s="25">
        <f t="shared" si="0"/>
        <v>-0.17300000000977889</v>
      </c>
      <c r="E20" s="25">
        <f t="shared" si="0"/>
        <v>-0.19500000029802322</v>
      </c>
      <c r="F20" s="25">
        <f>SQRT(D20*D20+E20*E20)</f>
        <v>0.26067988054242419</v>
      </c>
      <c r="K20" s="26"/>
      <c r="L20" s="14"/>
    </row>
    <row r="21" spans="1:21" x14ac:dyDescent="0.3">
      <c r="A21" s="16" t="s">
        <v>106</v>
      </c>
      <c r="B21" s="15"/>
      <c r="C21" s="15"/>
      <c r="D21" s="13">
        <f>B20-B19</f>
        <v>-1.4499999990221113E-2</v>
      </c>
      <c r="E21" s="13">
        <f>C20-C19</f>
        <v>-8.39999970048666E-3</v>
      </c>
      <c r="F21" s="25">
        <f>SQRT(D21*D21+E21*E21)</f>
        <v>1.6757386272464696E-2</v>
      </c>
      <c r="K21" s="26"/>
      <c r="L21" s="14"/>
    </row>
    <row r="22" spans="1:21" x14ac:dyDescent="0.3">
      <c r="A22" s="16" t="s">
        <v>107</v>
      </c>
      <c r="B22" s="15"/>
      <c r="C22" s="15"/>
      <c r="D22" s="13">
        <f>B20-B18</f>
        <v>-1.1400000017601997E-2</v>
      </c>
      <c r="E22" s="13">
        <f>C20-C18</f>
        <v>-1.1500000022351742E-2</v>
      </c>
      <c r="F22" s="25">
        <f>SQRT(D22*D22+E22*E22)</f>
        <v>1.619289970682878E-2</v>
      </c>
      <c r="K22" s="26"/>
      <c r="L22" s="14"/>
    </row>
    <row r="23" spans="1:21" x14ac:dyDescent="0.3">
      <c r="A23" s="5" t="s">
        <v>108</v>
      </c>
      <c r="K23" s="26"/>
      <c r="L23" s="14"/>
    </row>
    <row r="24" spans="1:21" x14ac:dyDescent="0.3">
      <c r="B24" s="15"/>
      <c r="C24" s="15"/>
      <c r="D24" s="27"/>
      <c r="E24" s="27"/>
      <c r="F24" s="27"/>
      <c r="K24" s="26"/>
      <c r="L24" s="14"/>
    </row>
    <row r="25" spans="1:21" x14ac:dyDescent="0.3">
      <c r="A25" s="14"/>
      <c r="B25" s="15"/>
      <c r="C25" s="15"/>
      <c r="D25" s="14"/>
      <c r="E25" s="14"/>
    </row>
    <row r="26" spans="1:21" x14ac:dyDescent="0.3">
      <c r="A26" s="5" t="s">
        <v>109</v>
      </c>
    </row>
    <row r="27" spans="1:21" x14ac:dyDescent="0.3">
      <c r="A27" s="16" t="s">
        <v>110</v>
      </c>
    </row>
    <row r="28" spans="1:21" x14ac:dyDescent="0.3">
      <c r="A28" s="16" t="s">
        <v>111</v>
      </c>
    </row>
    <row r="29" spans="1:21" x14ac:dyDescent="0.3">
      <c r="A29" s="16" t="s">
        <v>112</v>
      </c>
      <c r="U29" s="28" t="s">
        <v>113</v>
      </c>
    </row>
    <row r="30" spans="1:21" x14ac:dyDescent="0.3">
      <c r="A30" s="16" t="s">
        <v>114</v>
      </c>
      <c r="B30" s="5" t="s">
        <v>115</v>
      </c>
      <c r="C30" s="5" t="s">
        <v>116</v>
      </c>
      <c r="E30" s="5" t="s">
        <v>117</v>
      </c>
    </row>
    <row r="31" spans="1:21" x14ac:dyDescent="0.3">
      <c r="A31" s="16" t="s">
        <v>118</v>
      </c>
    </row>
    <row r="32" spans="1:21" x14ac:dyDescent="0.3">
      <c r="A32" s="16"/>
      <c r="B32" s="9"/>
      <c r="D32" s="9"/>
      <c r="E32" s="9"/>
      <c r="F32" s="27"/>
    </row>
    <row r="33" spans="1:8" x14ac:dyDescent="0.3">
      <c r="A33" s="16"/>
      <c r="B33" s="29"/>
      <c r="C33" s="29"/>
      <c r="D33" s="6" t="s">
        <v>102</v>
      </c>
      <c r="E33" s="6" t="s">
        <v>103</v>
      </c>
      <c r="F33" s="6" t="s">
        <v>104</v>
      </c>
      <c r="G33" s="27"/>
      <c r="H33" s="27"/>
    </row>
    <row r="34" spans="1:8" ht="15" customHeight="1" x14ac:dyDescent="0.3">
      <c r="A34" s="30" t="s">
        <v>381</v>
      </c>
      <c r="B34" s="31">
        <v>487604.73</v>
      </c>
      <c r="C34" s="31">
        <v>5189382.0389999999</v>
      </c>
      <c r="D34" s="20">
        <f>B$11-B34</f>
        <v>-0.13699999998789281</v>
      </c>
      <c r="E34" s="20">
        <f>C$11-C34</f>
        <v>-0.25100000016391277</v>
      </c>
      <c r="F34" s="20">
        <f t="shared" ref="F34:F35" si="1">SQRT(D34*D34+E34*E34)</f>
        <v>0.28595454197995673</v>
      </c>
    </row>
    <row r="35" spans="1:8" x14ac:dyDescent="0.3">
      <c r="A35" s="30" t="s">
        <v>382</v>
      </c>
      <c r="B35" s="23">
        <v>487604.77899999998</v>
      </c>
      <c r="C35" s="23">
        <v>5189382.0219999999</v>
      </c>
      <c r="D35" s="20">
        <f>B$11-B35</f>
        <v>-0.18599999998696148</v>
      </c>
      <c r="E35" s="20">
        <f>C$11-C35</f>
        <v>-0.23400000017136335</v>
      </c>
      <c r="F35" s="20">
        <f t="shared" si="1"/>
        <v>0.29891804909598169</v>
      </c>
    </row>
    <row r="36" spans="1:8" x14ac:dyDescent="0.3">
      <c r="A36" s="5" t="s">
        <v>108</v>
      </c>
      <c r="B36" s="15"/>
      <c r="C36" s="15"/>
      <c r="D36" s="14"/>
      <c r="E36" s="14"/>
    </row>
    <row r="37" spans="1:8" x14ac:dyDescent="0.3">
      <c r="A37" s="14"/>
      <c r="B37" s="17"/>
      <c r="C37" s="17"/>
      <c r="E37" s="14"/>
    </row>
    <row r="38" spans="1:8" x14ac:dyDescent="0.3">
      <c r="A38" s="32" t="s">
        <v>119</v>
      </c>
      <c r="D38" s="13">
        <f>B18-B34</f>
        <v>4.7400000039488077E-2</v>
      </c>
      <c r="E38" s="13">
        <f>C18-C34</f>
        <v>-4.4499999843537807E-2</v>
      </c>
      <c r="F38" s="33">
        <f>SQRT(D38*D38+E38*E38)</f>
        <v>6.5015459621680247E-2</v>
      </c>
    </row>
    <row r="39" spans="1:8" x14ac:dyDescent="0.3">
      <c r="A39" s="16"/>
      <c r="B39" s="14"/>
      <c r="C39" s="14"/>
      <c r="D39" s="14"/>
    </row>
    <row r="40" spans="1:8" x14ac:dyDescent="0.3">
      <c r="A40" s="16"/>
      <c r="B40" s="14"/>
      <c r="C40" s="14"/>
      <c r="D40" s="14"/>
    </row>
    <row r="41" spans="1:8" x14ac:dyDescent="0.3">
      <c r="B41" s="14"/>
      <c r="C41" s="14"/>
      <c r="D41" s="14"/>
    </row>
    <row r="42" spans="1:8" x14ac:dyDescent="0.3">
      <c r="A42" s="16"/>
      <c r="B42" s="14"/>
      <c r="C42" s="14"/>
      <c r="D42" s="14"/>
    </row>
    <row r="43" spans="1:8" x14ac:dyDescent="0.3">
      <c r="A43" s="16"/>
      <c r="B43" s="16"/>
      <c r="C43" s="16"/>
      <c r="D43" s="16"/>
      <c r="E43" s="16"/>
      <c r="F43" s="16"/>
    </row>
    <row r="44" spans="1:8" x14ac:dyDescent="0.3">
      <c r="A44" s="16"/>
      <c r="B44" s="27"/>
      <c r="C44" s="27"/>
      <c r="D44" s="27"/>
      <c r="E44" s="27"/>
      <c r="F44" s="27"/>
    </row>
    <row r="45" spans="1:8" x14ac:dyDescent="0.3">
      <c r="A45" s="16"/>
      <c r="B45" s="14"/>
      <c r="C45" s="14"/>
      <c r="D45" s="14"/>
    </row>
    <row r="46" spans="1:8" x14ac:dyDescent="0.3">
      <c r="A46" s="16"/>
      <c r="B46" s="15"/>
      <c r="C46" s="15"/>
      <c r="D46" s="14"/>
    </row>
    <row r="47" spans="1:8" x14ac:dyDescent="0.3">
      <c r="A47" s="16"/>
      <c r="B47" s="14"/>
      <c r="C47" s="14"/>
      <c r="D47" s="14"/>
    </row>
    <row r="48" spans="1:8" x14ac:dyDescent="0.3">
      <c r="A48" s="16"/>
      <c r="B48" s="14"/>
      <c r="C48" s="14"/>
      <c r="D48" s="14"/>
    </row>
    <row r="49" spans="1:9" x14ac:dyDescent="0.3">
      <c r="A49" s="16"/>
      <c r="B49" s="14"/>
      <c r="C49" s="14"/>
      <c r="D49" s="14"/>
    </row>
    <row r="50" spans="1:9" x14ac:dyDescent="0.3">
      <c r="A50" s="5" t="s">
        <v>383</v>
      </c>
    </row>
    <row r="51" spans="1:9" x14ac:dyDescent="0.3">
      <c r="A51" s="5" t="s">
        <v>120</v>
      </c>
    </row>
    <row r="52" spans="1:9" x14ac:dyDescent="0.3">
      <c r="A52" s="5" t="s">
        <v>121</v>
      </c>
      <c r="B52" s="9"/>
      <c r="C52" s="9"/>
      <c r="E52" s="14"/>
    </row>
    <row r="53" spans="1:9" x14ac:dyDescent="0.3">
      <c r="A53" s="28" t="s">
        <v>122</v>
      </c>
      <c r="B53" s="15">
        <f>B20-B54</f>
        <v>9.9300000001676381E-2</v>
      </c>
      <c r="C53" s="15">
        <f>C20-C54</f>
        <v>0.12110000010579824</v>
      </c>
      <c r="D53" s="6" t="s">
        <v>102</v>
      </c>
      <c r="E53" s="6" t="s">
        <v>103</v>
      </c>
      <c r="F53" s="6" t="s">
        <v>104</v>
      </c>
      <c r="G53" s="27"/>
      <c r="H53" s="27"/>
      <c r="I53" s="9"/>
    </row>
    <row r="54" spans="1:9" x14ac:dyDescent="0.3">
      <c r="A54" s="18" t="s">
        <v>384</v>
      </c>
      <c r="B54" s="22">
        <v>487604.6667</v>
      </c>
      <c r="C54" s="23">
        <v>5189381.8618999999</v>
      </c>
      <c r="D54" s="20">
        <f>B$11-B54</f>
        <v>-7.3700000008102506E-2</v>
      </c>
      <c r="E54" s="20">
        <f>C$11-C54</f>
        <v>-7.3900000192224979E-2</v>
      </c>
      <c r="F54" s="20">
        <f>SQRT(D54*D54+E54*E54)</f>
        <v>0.10436905685884663</v>
      </c>
      <c r="I54" s="9"/>
    </row>
    <row r="55" spans="1:9" x14ac:dyDescent="0.3">
      <c r="A55" s="16"/>
      <c r="B55" s="15"/>
      <c r="C55" s="15"/>
      <c r="D55" s="14"/>
    </row>
    <row r="56" spans="1:9" x14ac:dyDescent="0.3">
      <c r="A56" s="16"/>
      <c r="B56" s="14"/>
      <c r="C56" s="14"/>
      <c r="D56" s="14"/>
    </row>
    <row r="57" spans="1:9" x14ac:dyDescent="0.3">
      <c r="A57" s="16"/>
      <c r="B57" s="14"/>
      <c r="C57" s="14"/>
      <c r="D57" s="14"/>
    </row>
    <row r="58" spans="1:9" x14ac:dyDescent="0.3">
      <c r="A58" s="16"/>
      <c r="B58" s="16"/>
      <c r="C58" s="16"/>
      <c r="D58" s="16"/>
    </row>
    <row r="59" spans="1:9" x14ac:dyDescent="0.3">
      <c r="A59" s="16"/>
      <c r="B59" s="27"/>
      <c r="C59" s="27"/>
      <c r="D59" s="16"/>
    </row>
    <row r="60" spans="1:9" x14ac:dyDescent="0.3">
      <c r="A60" s="16"/>
      <c r="B60" s="16"/>
      <c r="C60" s="16"/>
      <c r="D60" s="16"/>
    </row>
    <row r="61" spans="1:9" x14ac:dyDescent="0.3">
      <c r="A61" s="16"/>
      <c r="B61" s="27"/>
      <c r="C61" s="27"/>
      <c r="D61" s="27"/>
    </row>
    <row r="62" spans="1:9" x14ac:dyDescent="0.3">
      <c r="A62" s="16"/>
      <c r="B62" s="14"/>
      <c r="C62" s="14"/>
      <c r="D62" s="14"/>
    </row>
    <row r="63" spans="1:9" x14ac:dyDescent="0.3">
      <c r="A63" s="16"/>
      <c r="B63" s="14"/>
      <c r="C63" s="14"/>
      <c r="D63" s="14"/>
    </row>
    <row r="64" spans="1:9" x14ac:dyDescent="0.3">
      <c r="A64" s="16"/>
      <c r="B64" s="14"/>
      <c r="C64" s="14"/>
      <c r="D64" s="14"/>
    </row>
    <row r="65" spans="1:4" x14ac:dyDescent="0.3">
      <c r="A65" s="16"/>
      <c r="B65" s="14"/>
      <c r="C65" s="14"/>
      <c r="D65" s="14"/>
    </row>
    <row r="66" spans="1:4" x14ac:dyDescent="0.3">
      <c r="A66" s="16"/>
      <c r="B66" s="14"/>
      <c r="C66" s="14"/>
      <c r="D66" s="14"/>
    </row>
    <row r="67" spans="1:4" x14ac:dyDescent="0.3">
      <c r="A67" s="16"/>
      <c r="B67" s="14"/>
      <c r="C67" s="14"/>
      <c r="D67" s="14"/>
    </row>
    <row r="68" spans="1:4" x14ac:dyDescent="0.3">
      <c r="A68" s="16"/>
      <c r="B68" s="14"/>
      <c r="C68" s="14"/>
      <c r="D68" s="14"/>
    </row>
    <row r="69" spans="1:4" x14ac:dyDescent="0.3">
      <c r="A69" s="16"/>
      <c r="B69" s="14"/>
      <c r="C69" s="14"/>
      <c r="D69" s="14"/>
    </row>
    <row r="70" spans="1:4" x14ac:dyDescent="0.3">
      <c r="A70" s="16" t="s">
        <v>123</v>
      </c>
      <c r="B70" s="14"/>
      <c r="C70" s="14"/>
      <c r="D70" s="14"/>
    </row>
    <row r="71" spans="1:4" x14ac:dyDescent="0.3">
      <c r="A71" s="16"/>
      <c r="B71" s="14"/>
      <c r="C71" s="14"/>
      <c r="D71" s="14"/>
    </row>
    <row r="72" spans="1:4" x14ac:dyDescent="0.3">
      <c r="A72" s="18" t="s">
        <v>385</v>
      </c>
      <c r="B72" s="5">
        <f>B18</f>
        <v>487604.77740000002</v>
      </c>
      <c r="C72" s="97">
        <f>C18</f>
        <v>5189381.9945</v>
      </c>
      <c r="D72" s="14"/>
    </row>
    <row r="73" spans="1:4" x14ac:dyDescent="0.3">
      <c r="A73" s="34" t="s">
        <v>381</v>
      </c>
      <c r="B73" s="9">
        <f>B34</f>
        <v>487604.73</v>
      </c>
      <c r="C73" s="9">
        <f>C34</f>
        <v>5189382.0389999999</v>
      </c>
      <c r="D73" s="14"/>
    </row>
    <row r="74" spans="1:4" x14ac:dyDescent="0.3">
      <c r="A74" s="16"/>
      <c r="B74" s="6" t="s">
        <v>102</v>
      </c>
      <c r="C74" s="6" t="s">
        <v>103</v>
      </c>
      <c r="D74" s="6" t="s">
        <v>104</v>
      </c>
    </row>
    <row r="75" spans="1:4" x14ac:dyDescent="0.3">
      <c r="A75" s="16"/>
      <c r="B75" s="13">
        <f>B72-B73</f>
        <v>4.7400000039488077E-2</v>
      </c>
      <c r="C75" s="13">
        <f>C72-C73</f>
        <v>-4.4499999843537807E-2</v>
      </c>
      <c r="D75" s="20">
        <f>SQRT(B75*B75+C75*C75)</f>
        <v>6.5015459621680247E-2</v>
      </c>
    </row>
    <row r="76" spans="1:4" x14ac:dyDescent="0.3">
      <c r="A76" s="16"/>
      <c r="B76" s="14"/>
      <c r="C76" s="14"/>
      <c r="D76" s="14"/>
    </row>
    <row r="77" spans="1:4" x14ac:dyDescent="0.3">
      <c r="A77" s="16"/>
      <c r="B77" s="14"/>
      <c r="C77" s="14"/>
      <c r="D77" s="14"/>
    </row>
    <row r="78" spans="1:4" x14ac:dyDescent="0.3">
      <c r="A78" s="16"/>
      <c r="B78" s="16"/>
      <c r="C78" s="16"/>
      <c r="D78" s="16"/>
    </row>
    <row r="79" spans="1:4" x14ac:dyDescent="0.3">
      <c r="A79" s="16"/>
      <c r="B79" s="16"/>
      <c r="C79" s="16"/>
      <c r="D79" s="16"/>
    </row>
    <row r="80" spans="1:4" x14ac:dyDescent="0.3">
      <c r="A80" s="16"/>
      <c r="B80" s="27"/>
      <c r="C80" s="16"/>
      <c r="D80" s="16"/>
    </row>
    <row r="81" spans="1:11" x14ac:dyDescent="0.3">
      <c r="A81" s="16"/>
      <c r="B81" s="27"/>
      <c r="C81" s="27"/>
      <c r="D81" s="16"/>
    </row>
    <row r="82" spans="1:11" x14ac:dyDescent="0.3">
      <c r="A82" s="16"/>
      <c r="B82" s="16"/>
      <c r="C82" s="16"/>
      <c r="D82" s="16"/>
    </row>
    <row r="83" spans="1:11" x14ac:dyDescent="0.3">
      <c r="A83" s="16"/>
      <c r="B83" s="27"/>
      <c r="C83" s="27"/>
      <c r="D83" s="27"/>
    </row>
    <row r="84" spans="1:11" x14ac:dyDescent="0.3">
      <c r="A84" s="16" t="s">
        <v>556</v>
      </c>
      <c r="B84" s="27"/>
      <c r="C84" s="27"/>
      <c r="D84" s="16"/>
    </row>
    <row r="85" spans="1:11" x14ac:dyDescent="0.3">
      <c r="A85" s="5" t="s">
        <v>379</v>
      </c>
      <c r="D85" s="9">
        <v>487604.77740000002</v>
      </c>
      <c r="E85" s="9">
        <v>5189381.9945</v>
      </c>
    </row>
    <row r="86" spans="1:11" x14ac:dyDescent="0.3">
      <c r="B86" s="9"/>
      <c r="C86" s="9"/>
      <c r="D86" s="14"/>
    </row>
    <row r="87" spans="1:11" x14ac:dyDescent="0.3">
      <c r="B87" s="9"/>
    </row>
    <row r="88" spans="1:11" x14ac:dyDescent="0.3">
      <c r="A88" s="35" t="s">
        <v>124</v>
      </c>
      <c r="B88" s="36" t="s">
        <v>125</v>
      </c>
      <c r="C88" s="36" t="s">
        <v>126</v>
      </c>
      <c r="D88" s="36" t="s">
        <v>386</v>
      </c>
      <c r="E88" s="36" t="s">
        <v>387</v>
      </c>
      <c r="F88" s="36" t="s">
        <v>388</v>
      </c>
      <c r="G88" s="36" t="s">
        <v>389</v>
      </c>
      <c r="H88" s="37" t="s">
        <v>127</v>
      </c>
      <c r="I88" s="37" t="s">
        <v>128</v>
      </c>
      <c r="J88" s="37" t="s">
        <v>129</v>
      </c>
    </row>
    <row r="89" spans="1:11" x14ac:dyDescent="0.3">
      <c r="A89" s="35" t="s">
        <v>130</v>
      </c>
      <c r="B89" s="13">
        <v>487963.88500000001</v>
      </c>
      <c r="C89" s="13">
        <v>5189790.3660000004</v>
      </c>
      <c r="D89" s="13">
        <f>B89-$D$18</f>
        <v>487964.06940000004</v>
      </c>
      <c r="E89" s="13">
        <f>C89-$E$18</f>
        <v>5189790.5725000007</v>
      </c>
      <c r="F89" s="13">
        <f>B89-$D$34</f>
        <v>487964.022</v>
      </c>
      <c r="G89" s="13">
        <f>C89-$E$34</f>
        <v>5189790.6170000006</v>
      </c>
      <c r="H89" s="13">
        <f t="shared" ref="H89:H120" si="2">D89-F89</f>
        <v>4.7400000039488077E-2</v>
      </c>
      <c r="I89" s="13">
        <f t="shared" ref="I89:I120" si="3">E89-G89</f>
        <v>-4.4499999843537807E-2</v>
      </c>
      <c r="J89" s="13">
        <f t="shared" ref="J89:J152" si="4">SQRT(H89*H89+I89*I89)</f>
        <v>6.5015459621680247E-2</v>
      </c>
    </row>
    <row r="90" spans="1:11" x14ac:dyDescent="0.3">
      <c r="A90" s="35" t="s">
        <v>131</v>
      </c>
      <c r="B90" s="13">
        <v>487737.47700000001</v>
      </c>
      <c r="C90" s="13">
        <v>5189045.0810000002</v>
      </c>
      <c r="D90" s="13">
        <f t="shared" ref="D90:D153" si="5">B90-$D$18</f>
        <v>487737.66140000004</v>
      </c>
      <c r="E90" s="13">
        <f t="shared" ref="E90:E153" si="6">C90-$E$18</f>
        <v>5189045.2875000006</v>
      </c>
      <c r="F90" s="13">
        <f t="shared" ref="F90:F153" si="7">B90-$D$34</f>
        <v>487737.614</v>
      </c>
      <c r="G90" s="13">
        <f t="shared" ref="G90:G153" si="8">C90-$E$34</f>
        <v>5189045.3320000004</v>
      </c>
      <c r="H90" s="13">
        <f t="shared" si="2"/>
        <v>4.7400000039488077E-2</v>
      </c>
      <c r="I90" s="13">
        <f t="shared" si="3"/>
        <v>-4.4499999843537807E-2</v>
      </c>
      <c r="J90" s="13">
        <f t="shared" si="4"/>
        <v>6.5015459621680247E-2</v>
      </c>
    </row>
    <row r="91" spans="1:11" x14ac:dyDescent="0.3">
      <c r="A91" s="35" t="s">
        <v>132</v>
      </c>
      <c r="B91" s="13">
        <v>487514.36200000002</v>
      </c>
      <c r="C91" s="13">
        <v>5189443.1040000003</v>
      </c>
      <c r="D91" s="13">
        <f t="shared" si="5"/>
        <v>487514.54640000005</v>
      </c>
      <c r="E91" s="13">
        <f t="shared" si="6"/>
        <v>5189443.3105000006</v>
      </c>
      <c r="F91" s="13">
        <f t="shared" si="7"/>
        <v>487514.49900000001</v>
      </c>
      <c r="G91" s="13">
        <f t="shared" si="8"/>
        <v>5189443.3550000004</v>
      </c>
      <c r="H91" s="13">
        <f t="shared" si="2"/>
        <v>4.7400000039488077E-2</v>
      </c>
      <c r="I91" s="13">
        <f t="shared" si="3"/>
        <v>-4.4499999843537807E-2</v>
      </c>
      <c r="J91" s="13">
        <f t="shared" si="4"/>
        <v>6.5015459621680247E-2</v>
      </c>
      <c r="K91" s="38"/>
    </row>
    <row r="92" spans="1:11" x14ac:dyDescent="0.3">
      <c r="A92" s="35" t="s">
        <v>133</v>
      </c>
      <c r="B92" s="13">
        <v>487977.755</v>
      </c>
      <c r="C92" s="13">
        <v>5189688.9119999995</v>
      </c>
      <c r="D92" s="13">
        <f t="shared" si="5"/>
        <v>487977.93940000003</v>
      </c>
      <c r="E92" s="13">
        <f t="shared" si="6"/>
        <v>5189689.1184999999</v>
      </c>
      <c r="F92" s="13">
        <f t="shared" si="7"/>
        <v>487977.89199999999</v>
      </c>
      <c r="G92" s="13">
        <f t="shared" si="8"/>
        <v>5189689.1629999997</v>
      </c>
      <c r="H92" s="13">
        <f t="shared" si="2"/>
        <v>4.7400000039488077E-2</v>
      </c>
      <c r="I92" s="13">
        <f t="shared" si="3"/>
        <v>-4.4499999843537807E-2</v>
      </c>
      <c r="J92" s="13">
        <f t="shared" si="4"/>
        <v>6.5015459621680247E-2</v>
      </c>
      <c r="K92" s="38"/>
    </row>
    <row r="93" spans="1:11" x14ac:dyDescent="0.3">
      <c r="A93" s="35" t="s">
        <v>134</v>
      </c>
      <c r="B93" s="13">
        <v>487737.47200000001</v>
      </c>
      <c r="C93" s="13">
        <v>5188935.7850000001</v>
      </c>
      <c r="D93" s="13">
        <f t="shared" si="5"/>
        <v>487737.65640000004</v>
      </c>
      <c r="E93" s="13">
        <f t="shared" si="6"/>
        <v>5188935.9915000005</v>
      </c>
      <c r="F93" s="13">
        <f t="shared" si="7"/>
        <v>487737.609</v>
      </c>
      <c r="G93" s="13">
        <f t="shared" si="8"/>
        <v>5188936.0360000003</v>
      </c>
      <c r="H93" s="13">
        <f t="shared" si="2"/>
        <v>4.7400000039488077E-2</v>
      </c>
      <c r="I93" s="13">
        <f t="shared" si="3"/>
        <v>-4.4499999843537807E-2</v>
      </c>
      <c r="J93" s="13">
        <f t="shared" si="4"/>
        <v>6.5015459621680247E-2</v>
      </c>
      <c r="K93" s="38"/>
    </row>
    <row r="94" spans="1:11" x14ac:dyDescent="0.3">
      <c r="A94" s="35" t="s">
        <v>135</v>
      </c>
      <c r="B94" s="13">
        <v>487327.86599999998</v>
      </c>
      <c r="C94" s="13">
        <v>5189518.76</v>
      </c>
      <c r="D94" s="13">
        <f t="shared" si="5"/>
        <v>487328.05040000001</v>
      </c>
      <c r="E94" s="13">
        <f t="shared" si="6"/>
        <v>5189518.9665000001</v>
      </c>
      <c r="F94" s="13">
        <f t="shared" si="7"/>
        <v>487328.00299999997</v>
      </c>
      <c r="G94" s="13">
        <f t="shared" si="8"/>
        <v>5189519.0109999999</v>
      </c>
      <c r="H94" s="13">
        <f t="shared" si="2"/>
        <v>4.7400000039488077E-2</v>
      </c>
      <c r="I94" s="13">
        <f t="shared" si="3"/>
        <v>-4.4499999843537807E-2</v>
      </c>
      <c r="J94" s="13">
        <f t="shared" si="4"/>
        <v>6.5015459621680247E-2</v>
      </c>
      <c r="K94" s="38"/>
    </row>
    <row r="95" spans="1:11" x14ac:dyDescent="0.3">
      <c r="A95" s="35" t="s">
        <v>136</v>
      </c>
      <c r="B95" s="13">
        <v>487922.03899999999</v>
      </c>
      <c r="C95" s="13">
        <v>5189683.8720000004</v>
      </c>
      <c r="D95" s="13">
        <f t="shared" si="5"/>
        <v>487922.22340000002</v>
      </c>
      <c r="E95" s="13">
        <f t="shared" si="6"/>
        <v>5189684.0785000008</v>
      </c>
      <c r="F95" s="13">
        <f t="shared" si="7"/>
        <v>487922.17599999998</v>
      </c>
      <c r="G95" s="13">
        <f t="shared" si="8"/>
        <v>5189684.1230000006</v>
      </c>
      <c r="H95" s="13">
        <f t="shared" si="2"/>
        <v>4.7400000039488077E-2</v>
      </c>
      <c r="I95" s="13">
        <f t="shared" si="3"/>
        <v>-4.4499999843537807E-2</v>
      </c>
      <c r="J95" s="13">
        <f t="shared" si="4"/>
        <v>6.5015459621680247E-2</v>
      </c>
      <c r="K95" s="38"/>
    </row>
    <row r="96" spans="1:11" x14ac:dyDescent="0.3">
      <c r="A96" s="35" t="s">
        <v>137</v>
      </c>
      <c r="B96" s="13">
        <v>487627.86300000001</v>
      </c>
      <c r="C96" s="13">
        <v>5188969.8229999999</v>
      </c>
      <c r="D96" s="13">
        <f t="shared" si="5"/>
        <v>487628.04740000004</v>
      </c>
      <c r="E96" s="13">
        <f t="shared" si="6"/>
        <v>5188970.0295000002</v>
      </c>
      <c r="F96" s="13">
        <f t="shared" si="7"/>
        <v>487628</v>
      </c>
      <c r="G96" s="13">
        <f t="shared" si="8"/>
        <v>5188970.074</v>
      </c>
      <c r="H96" s="13">
        <f t="shared" si="2"/>
        <v>4.7400000039488077E-2</v>
      </c>
      <c r="I96" s="13">
        <f t="shared" si="3"/>
        <v>-4.4499999843537807E-2</v>
      </c>
      <c r="J96" s="13">
        <f t="shared" si="4"/>
        <v>6.5015459621680247E-2</v>
      </c>
      <c r="K96" s="38"/>
    </row>
    <row r="97" spans="1:11" x14ac:dyDescent="0.3">
      <c r="A97" s="35" t="s">
        <v>138</v>
      </c>
      <c r="B97" s="13">
        <v>487253.33199999999</v>
      </c>
      <c r="C97" s="13">
        <v>5189490.5279999999</v>
      </c>
      <c r="D97" s="13">
        <f t="shared" si="5"/>
        <v>487253.51640000002</v>
      </c>
      <c r="E97" s="13">
        <f t="shared" si="6"/>
        <v>5189490.7345000003</v>
      </c>
      <c r="F97" s="13">
        <f t="shared" si="7"/>
        <v>487253.46899999998</v>
      </c>
      <c r="G97" s="13">
        <f t="shared" si="8"/>
        <v>5189490.7790000001</v>
      </c>
      <c r="H97" s="13">
        <f t="shared" si="2"/>
        <v>4.7400000039488077E-2</v>
      </c>
      <c r="I97" s="13">
        <f t="shared" si="3"/>
        <v>-4.4499999843537807E-2</v>
      </c>
      <c r="J97" s="13">
        <f t="shared" si="4"/>
        <v>6.5015459621680247E-2</v>
      </c>
      <c r="K97" s="38"/>
    </row>
    <row r="98" spans="1:11" x14ac:dyDescent="0.3">
      <c r="A98" s="35" t="s">
        <v>139</v>
      </c>
      <c r="B98" s="13">
        <v>487870.63400000002</v>
      </c>
      <c r="C98" s="13">
        <v>5189669.7680000002</v>
      </c>
      <c r="D98" s="13">
        <f t="shared" si="5"/>
        <v>487870.81840000005</v>
      </c>
      <c r="E98" s="13">
        <f t="shared" si="6"/>
        <v>5189669.9745000005</v>
      </c>
      <c r="F98" s="13">
        <f t="shared" si="7"/>
        <v>487870.77100000001</v>
      </c>
      <c r="G98" s="13">
        <f t="shared" si="8"/>
        <v>5189670.0190000003</v>
      </c>
      <c r="H98" s="13">
        <f t="shared" si="2"/>
        <v>4.7400000039488077E-2</v>
      </c>
      <c r="I98" s="13">
        <f t="shared" si="3"/>
        <v>-4.4499999843537807E-2</v>
      </c>
      <c r="J98" s="13">
        <f t="shared" si="4"/>
        <v>6.5015459621680247E-2</v>
      </c>
      <c r="K98" s="38"/>
    </row>
    <row r="99" spans="1:11" x14ac:dyDescent="0.3">
      <c r="A99" s="35" t="s">
        <v>140</v>
      </c>
      <c r="B99" s="13">
        <v>487678.21500000003</v>
      </c>
      <c r="C99" s="13">
        <v>5189053.5980000002</v>
      </c>
      <c r="D99" s="13">
        <f t="shared" si="5"/>
        <v>487678.39940000005</v>
      </c>
      <c r="E99" s="13">
        <f t="shared" si="6"/>
        <v>5189053.8045000006</v>
      </c>
      <c r="F99" s="13">
        <f t="shared" si="7"/>
        <v>487678.35200000001</v>
      </c>
      <c r="G99" s="13">
        <f t="shared" si="8"/>
        <v>5189053.8490000004</v>
      </c>
      <c r="H99" s="13">
        <f t="shared" si="2"/>
        <v>4.7400000039488077E-2</v>
      </c>
      <c r="I99" s="13">
        <f t="shared" si="3"/>
        <v>-4.4499999843537807E-2</v>
      </c>
      <c r="J99" s="13">
        <f t="shared" si="4"/>
        <v>6.5015459621680247E-2</v>
      </c>
      <c r="K99" s="38"/>
    </row>
    <row r="100" spans="1:11" x14ac:dyDescent="0.3">
      <c r="A100" s="35" t="s">
        <v>141</v>
      </c>
      <c r="B100" s="13">
        <v>487214.43699999998</v>
      </c>
      <c r="C100" s="13">
        <v>5189465.1809999999</v>
      </c>
      <c r="D100" s="13">
        <f t="shared" si="5"/>
        <v>487214.6214</v>
      </c>
      <c r="E100" s="13">
        <f t="shared" si="6"/>
        <v>5189465.3875000002</v>
      </c>
      <c r="F100" s="13">
        <f t="shared" si="7"/>
        <v>487214.57399999996</v>
      </c>
      <c r="G100" s="13">
        <f t="shared" si="8"/>
        <v>5189465.432</v>
      </c>
      <c r="H100" s="13">
        <f t="shared" si="2"/>
        <v>4.7400000039488077E-2</v>
      </c>
      <c r="I100" s="13">
        <f t="shared" si="3"/>
        <v>-4.4499999843537807E-2</v>
      </c>
      <c r="J100" s="13">
        <f t="shared" si="4"/>
        <v>6.5015459621680247E-2</v>
      </c>
      <c r="K100" s="38"/>
    </row>
    <row r="101" spans="1:11" x14ac:dyDescent="0.3">
      <c r="A101" s="35" t="s">
        <v>142</v>
      </c>
      <c r="B101" s="13">
        <v>487867.81400000001</v>
      </c>
      <c r="C101" s="13">
        <v>5189743.2609999999</v>
      </c>
      <c r="D101" s="13">
        <f t="shared" si="5"/>
        <v>487867.99840000004</v>
      </c>
      <c r="E101" s="13">
        <f t="shared" si="6"/>
        <v>5189743.4675000003</v>
      </c>
      <c r="F101" s="13">
        <f t="shared" si="7"/>
        <v>487867.951</v>
      </c>
      <c r="G101" s="13">
        <f t="shared" si="8"/>
        <v>5189743.5120000001</v>
      </c>
      <c r="H101" s="13">
        <f t="shared" si="2"/>
        <v>4.7400000039488077E-2</v>
      </c>
      <c r="I101" s="13">
        <f t="shared" si="3"/>
        <v>-4.4499999843537807E-2</v>
      </c>
      <c r="J101" s="13">
        <f t="shared" si="4"/>
        <v>6.5015459621680247E-2</v>
      </c>
      <c r="K101" s="29"/>
    </row>
    <row r="102" spans="1:11" x14ac:dyDescent="0.3">
      <c r="A102" s="35" t="s">
        <v>143</v>
      </c>
      <c r="B102" s="13">
        <v>487537.603</v>
      </c>
      <c r="C102" s="13">
        <v>5189267.7850000001</v>
      </c>
      <c r="D102" s="13">
        <f t="shared" si="5"/>
        <v>487537.78740000003</v>
      </c>
      <c r="E102" s="13">
        <f t="shared" si="6"/>
        <v>5189267.9915000005</v>
      </c>
      <c r="F102" s="13">
        <f t="shared" si="7"/>
        <v>487537.74</v>
      </c>
      <c r="G102" s="13">
        <f t="shared" si="8"/>
        <v>5189268.0360000003</v>
      </c>
      <c r="H102" s="13">
        <f t="shared" si="2"/>
        <v>4.7400000039488077E-2</v>
      </c>
      <c r="I102" s="13">
        <f t="shared" si="3"/>
        <v>-4.4499999843537807E-2</v>
      </c>
      <c r="J102" s="13">
        <f t="shared" si="4"/>
        <v>6.5015459621680247E-2</v>
      </c>
    </row>
    <row r="103" spans="1:11" x14ac:dyDescent="0.3">
      <c r="A103" s="35" t="s">
        <v>144</v>
      </c>
      <c r="B103" s="13">
        <v>487197.03</v>
      </c>
      <c r="C103" s="13">
        <v>5189442.1220000004</v>
      </c>
      <c r="D103" s="13">
        <f t="shared" si="5"/>
        <v>487197.21440000006</v>
      </c>
      <c r="E103" s="13">
        <f t="shared" si="6"/>
        <v>5189442.3285000008</v>
      </c>
      <c r="F103" s="13">
        <f t="shared" si="7"/>
        <v>487197.16700000002</v>
      </c>
      <c r="G103" s="13">
        <f t="shared" si="8"/>
        <v>5189442.3730000006</v>
      </c>
      <c r="H103" s="13">
        <f t="shared" si="2"/>
        <v>4.7400000039488077E-2</v>
      </c>
      <c r="I103" s="13">
        <f t="shared" si="3"/>
        <v>-4.4499999843537807E-2</v>
      </c>
      <c r="J103" s="13">
        <f t="shared" si="4"/>
        <v>6.5015459621680247E-2</v>
      </c>
    </row>
    <row r="104" spans="1:11" x14ac:dyDescent="0.3">
      <c r="A104" s="35" t="s">
        <v>145</v>
      </c>
      <c r="B104" s="13">
        <v>487856.64500000002</v>
      </c>
      <c r="C104" s="13">
        <v>5189785.9160000002</v>
      </c>
      <c r="D104" s="13">
        <f t="shared" si="5"/>
        <v>487856.82940000005</v>
      </c>
      <c r="E104" s="13">
        <f t="shared" si="6"/>
        <v>5189786.1225000005</v>
      </c>
      <c r="F104" s="13">
        <f t="shared" si="7"/>
        <v>487856.78200000001</v>
      </c>
      <c r="G104" s="13">
        <f t="shared" si="8"/>
        <v>5189786.1670000004</v>
      </c>
      <c r="H104" s="13">
        <f t="shared" si="2"/>
        <v>4.7400000039488077E-2</v>
      </c>
      <c r="I104" s="13">
        <f t="shared" si="3"/>
        <v>-4.4499999843537807E-2</v>
      </c>
      <c r="J104" s="13">
        <f t="shared" si="4"/>
        <v>6.5015459621680247E-2</v>
      </c>
    </row>
    <row r="105" spans="1:11" x14ac:dyDescent="0.3">
      <c r="A105" s="35" t="s">
        <v>146</v>
      </c>
      <c r="B105" s="13">
        <v>487574.20699999999</v>
      </c>
      <c r="C105" s="13">
        <v>5189309.0369999995</v>
      </c>
      <c r="D105" s="13">
        <f t="shared" si="5"/>
        <v>487574.39140000002</v>
      </c>
      <c r="E105" s="13">
        <f t="shared" si="6"/>
        <v>5189309.2434999999</v>
      </c>
      <c r="F105" s="13">
        <f t="shared" si="7"/>
        <v>487574.34399999998</v>
      </c>
      <c r="G105" s="13">
        <f t="shared" si="8"/>
        <v>5189309.2879999997</v>
      </c>
      <c r="H105" s="13">
        <f t="shared" si="2"/>
        <v>4.7400000039488077E-2</v>
      </c>
      <c r="I105" s="13">
        <f t="shared" si="3"/>
        <v>-4.4499999843537807E-2</v>
      </c>
      <c r="J105" s="13">
        <f t="shared" si="4"/>
        <v>6.5015459621680247E-2</v>
      </c>
    </row>
    <row r="106" spans="1:11" x14ac:dyDescent="0.3">
      <c r="A106" s="35" t="s">
        <v>147</v>
      </c>
      <c r="B106" s="13">
        <v>487019.712</v>
      </c>
      <c r="C106" s="13">
        <v>5189385.8449999997</v>
      </c>
      <c r="D106" s="13">
        <f t="shared" si="5"/>
        <v>487019.89640000003</v>
      </c>
      <c r="E106" s="13">
        <f t="shared" si="6"/>
        <v>5189386.0515000001</v>
      </c>
      <c r="F106" s="13">
        <f t="shared" si="7"/>
        <v>487019.84899999999</v>
      </c>
      <c r="G106" s="13">
        <f t="shared" si="8"/>
        <v>5189386.0959999999</v>
      </c>
      <c r="H106" s="13">
        <f t="shared" si="2"/>
        <v>4.7400000039488077E-2</v>
      </c>
      <c r="I106" s="13">
        <f t="shared" si="3"/>
        <v>-4.4499999843537807E-2</v>
      </c>
      <c r="J106" s="13">
        <f t="shared" si="4"/>
        <v>6.5015459621680247E-2</v>
      </c>
    </row>
    <row r="107" spans="1:11" x14ac:dyDescent="0.3">
      <c r="A107" s="35" t="s">
        <v>148</v>
      </c>
      <c r="B107" s="13">
        <v>487836.31699999998</v>
      </c>
      <c r="C107" s="13">
        <v>5189807.2209999999</v>
      </c>
      <c r="D107" s="13">
        <f t="shared" si="5"/>
        <v>487836.50140000001</v>
      </c>
      <c r="E107" s="13">
        <f t="shared" si="6"/>
        <v>5189807.4275000002</v>
      </c>
      <c r="F107" s="13">
        <f t="shared" si="7"/>
        <v>487836.45399999997</v>
      </c>
      <c r="G107" s="13">
        <f t="shared" si="8"/>
        <v>5189807.4720000001</v>
      </c>
      <c r="H107" s="13">
        <f t="shared" si="2"/>
        <v>4.7400000039488077E-2</v>
      </c>
      <c r="I107" s="13">
        <f t="shared" si="3"/>
        <v>-4.4499999843537807E-2</v>
      </c>
      <c r="J107" s="13">
        <f t="shared" si="4"/>
        <v>6.5015459621680247E-2</v>
      </c>
    </row>
    <row r="108" spans="1:11" x14ac:dyDescent="0.3">
      <c r="A108" s="35" t="s">
        <v>149</v>
      </c>
      <c r="B108" s="13">
        <v>487028.89299999998</v>
      </c>
      <c r="C108" s="13">
        <v>5189339.1220000004</v>
      </c>
      <c r="D108" s="13">
        <f t="shared" si="5"/>
        <v>487029.07740000001</v>
      </c>
      <c r="E108" s="13">
        <f t="shared" si="6"/>
        <v>5189339.3285000008</v>
      </c>
      <c r="F108" s="13">
        <f t="shared" si="7"/>
        <v>487029.02999999997</v>
      </c>
      <c r="G108" s="13">
        <f t="shared" si="8"/>
        <v>5189339.3730000006</v>
      </c>
      <c r="H108" s="13">
        <f t="shared" si="2"/>
        <v>4.7400000039488077E-2</v>
      </c>
      <c r="I108" s="13">
        <f t="shared" si="3"/>
        <v>-4.4499999843537807E-2</v>
      </c>
      <c r="J108" s="13">
        <f t="shared" si="4"/>
        <v>6.5015459621680247E-2</v>
      </c>
    </row>
    <row r="109" spans="1:11" x14ac:dyDescent="0.3">
      <c r="A109" s="35" t="s">
        <v>150</v>
      </c>
      <c r="B109" s="13">
        <v>487852.734</v>
      </c>
      <c r="C109" s="13">
        <v>5189849.1220000004</v>
      </c>
      <c r="D109" s="13">
        <f t="shared" si="5"/>
        <v>487852.91840000002</v>
      </c>
      <c r="E109" s="13">
        <f t="shared" si="6"/>
        <v>5189849.3285000008</v>
      </c>
      <c r="F109" s="13">
        <f t="shared" si="7"/>
        <v>487852.87099999998</v>
      </c>
      <c r="G109" s="13">
        <f t="shared" si="8"/>
        <v>5189849.3730000006</v>
      </c>
      <c r="H109" s="13">
        <f t="shared" si="2"/>
        <v>4.7400000039488077E-2</v>
      </c>
      <c r="I109" s="13">
        <f t="shared" si="3"/>
        <v>-4.4499999843537807E-2</v>
      </c>
      <c r="J109" s="13">
        <f t="shared" si="4"/>
        <v>6.5015459621680247E-2</v>
      </c>
    </row>
    <row r="110" spans="1:11" x14ac:dyDescent="0.3">
      <c r="A110" s="35" t="s">
        <v>151</v>
      </c>
      <c r="B110" s="13">
        <v>487236.86200000002</v>
      </c>
      <c r="C110" s="13">
        <v>5189287.7390000001</v>
      </c>
      <c r="D110" s="13">
        <f t="shared" si="5"/>
        <v>487237.04640000005</v>
      </c>
      <c r="E110" s="13">
        <f t="shared" si="6"/>
        <v>5189287.9455000004</v>
      </c>
      <c r="F110" s="13">
        <f t="shared" si="7"/>
        <v>487236.99900000001</v>
      </c>
      <c r="G110" s="13">
        <f t="shared" si="8"/>
        <v>5189287.99</v>
      </c>
      <c r="H110" s="13">
        <f t="shared" si="2"/>
        <v>4.7400000039488077E-2</v>
      </c>
      <c r="I110" s="13">
        <f t="shared" si="3"/>
        <v>-4.4499999843537807E-2</v>
      </c>
      <c r="J110" s="13">
        <f t="shared" si="4"/>
        <v>6.5015459621680247E-2</v>
      </c>
    </row>
    <row r="111" spans="1:11" x14ac:dyDescent="0.3">
      <c r="A111" s="35" t="s">
        <v>152</v>
      </c>
      <c r="B111" s="13">
        <v>487856.91600000003</v>
      </c>
      <c r="C111" s="13">
        <v>5189785.7350000003</v>
      </c>
      <c r="D111" s="13">
        <f t="shared" si="5"/>
        <v>487857.10040000005</v>
      </c>
      <c r="E111" s="13">
        <f t="shared" si="6"/>
        <v>5189785.9415000007</v>
      </c>
      <c r="F111" s="13">
        <f t="shared" si="7"/>
        <v>487857.05300000001</v>
      </c>
      <c r="G111" s="13">
        <f t="shared" si="8"/>
        <v>5189785.9860000005</v>
      </c>
      <c r="H111" s="13">
        <f t="shared" si="2"/>
        <v>4.7400000039488077E-2</v>
      </c>
      <c r="I111" s="13">
        <f t="shared" si="3"/>
        <v>-4.4499999843537807E-2</v>
      </c>
      <c r="J111" s="13">
        <f t="shared" si="4"/>
        <v>6.5015459621680247E-2</v>
      </c>
    </row>
    <row r="112" spans="1:11" x14ac:dyDescent="0.3">
      <c r="A112" s="35" t="s">
        <v>153</v>
      </c>
      <c r="B112" s="13">
        <v>487320.43599999999</v>
      </c>
      <c r="C112" s="13">
        <v>5189293.6100000003</v>
      </c>
      <c r="D112" s="13">
        <f t="shared" si="5"/>
        <v>487320.62040000001</v>
      </c>
      <c r="E112" s="13">
        <f t="shared" si="6"/>
        <v>5189293.8165000007</v>
      </c>
      <c r="F112" s="13">
        <f t="shared" si="7"/>
        <v>487320.57299999997</v>
      </c>
      <c r="G112" s="13">
        <f t="shared" si="8"/>
        <v>5189293.8610000005</v>
      </c>
      <c r="H112" s="13">
        <f t="shared" si="2"/>
        <v>4.7400000039488077E-2</v>
      </c>
      <c r="I112" s="13">
        <f t="shared" si="3"/>
        <v>-4.4499999843537807E-2</v>
      </c>
      <c r="J112" s="13">
        <f t="shared" si="4"/>
        <v>6.5015459621680247E-2</v>
      </c>
    </row>
    <row r="113" spans="1:10" x14ac:dyDescent="0.3">
      <c r="A113" s="35" t="s">
        <v>154</v>
      </c>
      <c r="B113" s="13">
        <v>487868.00099999999</v>
      </c>
      <c r="C113" s="13">
        <v>5189743.1359999999</v>
      </c>
      <c r="D113" s="13">
        <f t="shared" si="5"/>
        <v>487868.18540000002</v>
      </c>
      <c r="E113" s="13">
        <f t="shared" si="6"/>
        <v>5189743.3425000003</v>
      </c>
      <c r="F113" s="13">
        <f t="shared" si="7"/>
        <v>487868.13799999998</v>
      </c>
      <c r="G113" s="13">
        <f t="shared" si="8"/>
        <v>5189743.3870000001</v>
      </c>
      <c r="H113" s="13">
        <f t="shared" si="2"/>
        <v>4.7400000039488077E-2</v>
      </c>
      <c r="I113" s="13">
        <f t="shared" si="3"/>
        <v>-4.4499999843537807E-2</v>
      </c>
      <c r="J113" s="13">
        <f t="shared" si="4"/>
        <v>6.5015459621680247E-2</v>
      </c>
    </row>
    <row r="114" spans="1:10" x14ac:dyDescent="0.3">
      <c r="A114" s="35" t="s">
        <v>155</v>
      </c>
      <c r="B114" s="13">
        <v>487363.09</v>
      </c>
      <c r="C114" s="13">
        <v>5189338.358</v>
      </c>
      <c r="D114" s="13">
        <f t="shared" si="5"/>
        <v>487363.27440000005</v>
      </c>
      <c r="E114" s="13">
        <f t="shared" si="6"/>
        <v>5189338.5645000003</v>
      </c>
      <c r="F114" s="13">
        <f t="shared" si="7"/>
        <v>487363.22700000001</v>
      </c>
      <c r="G114" s="13">
        <f t="shared" si="8"/>
        <v>5189338.6090000002</v>
      </c>
      <c r="H114" s="13">
        <f t="shared" si="2"/>
        <v>4.7400000039488077E-2</v>
      </c>
      <c r="I114" s="13">
        <f t="shared" si="3"/>
        <v>-4.4499999843537807E-2</v>
      </c>
      <c r="J114" s="13">
        <f t="shared" si="4"/>
        <v>6.5015459621680247E-2</v>
      </c>
    </row>
    <row r="115" spans="1:10" x14ac:dyDescent="0.3">
      <c r="A115" s="35" t="s">
        <v>156</v>
      </c>
      <c r="B115" s="13">
        <v>488171.22</v>
      </c>
      <c r="C115" s="13">
        <v>5189617.023</v>
      </c>
      <c r="D115" s="13">
        <f t="shared" si="5"/>
        <v>488171.4044</v>
      </c>
      <c r="E115" s="13">
        <f t="shared" si="6"/>
        <v>5189617.2295000004</v>
      </c>
      <c r="F115" s="13">
        <f t="shared" si="7"/>
        <v>488171.35699999996</v>
      </c>
      <c r="G115" s="13">
        <f t="shared" si="8"/>
        <v>5189617.2740000002</v>
      </c>
      <c r="H115" s="13">
        <f t="shared" si="2"/>
        <v>4.7400000039488077E-2</v>
      </c>
      <c r="I115" s="13">
        <f t="shared" si="3"/>
        <v>-4.4499999843537807E-2</v>
      </c>
      <c r="J115" s="13">
        <f t="shared" si="4"/>
        <v>6.5015459621680247E-2</v>
      </c>
    </row>
    <row r="116" spans="1:10" x14ac:dyDescent="0.3">
      <c r="A116" s="35" t="s">
        <v>157</v>
      </c>
      <c r="B116" s="13">
        <v>487658.85200000001</v>
      </c>
      <c r="C116" s="13">
        <v>5189376.3509999998</v>
      </c>
      <c r="D116" s="13">
        <f t="shared" si="5"/>
        <v>487659.03640000004</v>
      </c>
      <c r="E116" s="13">
        <f t="shared" si="6"/>
        <v>5189376.5575000001</v>
      </c>
      <c r="F116" s="13">
        <f t="shared" si="7"/>
        <v>487658.989</v>
      </c>
      <c r="G116" s="13">
        <f t="shared" si="8"/>
        <v>5189376.602</v>
      </c>
      <c r="H116" s="13">
        <f t="shared" si="2"/>
        <v>4.7400000039488077E-2</v>
      </c>
      <c r="I116" s="13">
        <f t="shared" si="3"/>
        <v>-4.4499999843537807E-2</v>
      </c>
      <c r="J116" s="13">
        <f t="shared" si="4"/>
        <v>6.5015459621680247E-2</v>
      </c>
    </row>
    <row r="117" spans="1:10" x14ac:dyDescent="0.3">
      <c r="A117" s="35" t="s">
        <v>158</v>
      </c>
      <c r="B117" s="13">
        <v>487870.77799999999</v>
      </c>
      <c r="C117" s="13">
        <v>5189669.5619999999</v>
      </c>
      <c r="D117" s="13">
        <f t="shared" si="5"/>
        <v>487870.96240000002</v>
      </c>
      <c r="E117" s="13">
        <f t="shared" si="6"/>
        <v>5189669.7685000002</v>
      </c>
      <c r="F117" s="13">
        <f t="shared" si="7"/>
        <v>487870.91499999998</v>
      </c>
      <c r="G117" s="13">
        <f t="shared" si="8"/>
        <v>5189669.8130000001</v>
      </c>
      <c r="H117" s="13">
        <f t="shared" si="2"/>
        <v>4.7400000039488077E-2</v>
      </c>
      <c r="I117" s="13">
        <f t="shared" si="3"/>
        <v>-4.4499999843537807E-2</v>
      </c>
      <c r="J117" s="13">
        <f t="shared" si="4"/>
        <v>6.5015459621680247E-2</v>
      </c>
    </row>
    <row r="118" spans="1:10" x14ac:dyDescent="0.3">
      <c r="A118" s="35" t="s">
        <v>159</v>
      </c>
      <c r="B118" s="13">
        <v>487443.217</v>
      </c>
      <c r="C118" s="13">
        <v>5189341.9919999996</v>
      </c>
      <c r="D118" s="13">
        <f t="shared" si="5"/>
        <v>487443.40140000003</v>
      </c>
      <c r="E118" s="13">
        <f t="shared" si="6"/>
        <v>5189342.1984999999</v>
      </c>
      <c r="F118" s="13">
        <f t="shared" si="7"/>
        <v>487443.35399999999</v>
      </c>
      <c r="G118" s="13">
        <f t="shared" si="8"/>
        <v>5189342.2429999998</v>
      </c>
      <c r="H118" s="13">
        <f t="shared" si="2"/>
        <v>4.7400000039488077E-2</v>
      </c>
      <c r="I118" s="13">
        <f t="shared" si="3"/>
        <v>-4.4499999843537807E-2</v>
      </c>
      <c r="J118" s="13">
        <f t="shared" si="4"/>
        <v>6.5015459621680247E-2</v>
      </c>
    </row>
    <row r="119" spans="1:10" x14ac:dyDescent="0.3">
      <c r="A119" s="35" t="s">
        <v>160</v>
      </c>
      <c r="B119" s="13">
        <v>487819.967</v>
      </c>
      <c r="C119" s="13">
        <v>5189604.8689999999</v>
      </c>
      <c r="D119" s="13">
        <f t="shared" si="5"/>
        <v>487820.15140000003</v>
      </c>
      <c r="E119" s="13">
        <f t="shared" si="6"/>
        <v>5189605.0755000003</v>
      </c>
      <c r="F119" s="13">
        <f t="shared" si="7"/>
        <v>487820.10399999999</v>
      </c>
      <c r="G119" s="13">
        <f t="shared" si="8"/>
        <v>5189605.12</v>
      </c>
      <c r="H119" s="13">
        <f t="shared" si="2"/>
        <v>4.7400000039488077E-2</v>
      </c>
      <c r="I119" s="13">
        <f t="shared" si="3"/>
        <v>-4.4499999843537807E-2</v>
      </c>
      <c r="J119" s="13">
        <f t="shared" si="4"/>
        <v>6.5015459621680247E-2</v>
      </c>
    </row>
    <row r="120" spans="1:10" x14ac:dyDescent="0.3">
      <c r="A120" s="35" t="s">
        <v>161</v>
      </c>
      <c r="B120" s="13">
        <v>487480.12900000002</v>
      </c>
      <c r="C120" s="13">
        <v>5189351.4989999998</v>
      </c>
      <c r="D120" s="13">
        <f t="shared" si="5"/>
        <v>487480.31340000004</v>
      </c>
      <c r="E120" s="13">
        <f t="shared" si="6"/>
        <v>5189351.7055000002</v>
      </c>
      <c r="F120" s="13">
        <f t="shared" si="7"/>
        <v>487480.266</v>
      </c>
      <c r="G120" s="13">
        <f t="shared" si="8"/>
        <v>5189351.75</v>
      </c>
      <c r="H120" s="13">
        <f t="shared" si="2"/>
        <v>4.7400000039488077E-2</v>
      </c>
      <c r="I120" s="13">
        <f t="shared" si="3"/>
        <v>-4.4499999843537807E-2</v>
      </c>
      <c r="J120" s="13">
        <f t="shared" si="4"/>
        <v>6.5015459621680247E-2</v>
      </c>
    </row>
    <row r="121" spans="1:10" x14ac:dyDescent="0.3">
      <c r="A121" s="35" t="s">
        <v>162</v>
      </c>
      <c r="B121" s="13">
        <v>487837.32500000001</v>
      </c>
      <c r="C121" s="13">
        <v>5189563.34</v>
      </c>
      <c r="D121" s="13">
        <f t="shared" si="5"/>
        <v>487837.50940000004</v>
      </c>
      <c r="E121" s="13">
        <f t="shared" si="6"/>
        <v>5189563.5465000002</v>
      </c>
      <c r="F121" s="13">
        <f t="shared" si="7"/>
        <v>487837.462</v>
      </c>
      <c r="G121" s="13">
        <f t="shared" si="8"/>
        <v>5189563.591</v>
      </c>
      <c r="H121" s="13">
        <f t="shared" ref="H121:H152" si="9">D121-F121</f>
        <v>4.7400000039488077E-2</v>
      </c>
      <c r="I121" s="13">
        <f t="shared" ref="I121:I152" si="10">E121-G121</f>
        <v>-4.4499999843537807E-2</v>
      </c>
      <c r="J121" s="13">
        <f t="shared" si="4"/>
        <v>6.5015459621680247E-2</v>
      </c>
    </row>
    <row r="122" spans="1:10" x14ac:dyDescent="0.3">
      <c r="A122" s="35" t="s">
        <v>163</v>
      </c>
      <c r="B122" s="13">
        <v>487544.52899999998</v>
      </c>
      <c r="C122" s="13">
        <v>5189340.9800000004</v>
      </c>
      <c r="D122" s="13">
        <f t="shared" si="5"/>
        <v>487544.71340000001</v>
      </c>
      <c r="E122" s="13">
        <f t="shared" si="6"/>
        <v>5189341.1865000008</v>
      </c>
      <c r="F122" s="13">
        <f t="shared" si="7"/>
        <v>487544.66599999997</v>
      </c>
      <c r="G122" s="13">
        <f t="shared" si="8"/>
        <v>5189341.2310000006</v>
      </c>
      <c r="H122" s="13">
        <f t="shared" si="9"/>
        <v>4.7400000039488077E-2</v>
      </c>
      <c r="I122" s="13">
        <f t="shared" si="10"/>
        <v>-4.4499999843537807E-2</v>
      </c>
      <c r="J122" s="13">
        <f t="shared" si="4"/>
        <v>6.5015459621680247E-2</v>
      </c>
    </row>
    <row r="123" spans="1:10" x14ac:dyDescent="0.3">
      <c r="A123" s="35" t="s">
        <v>164</v>
      </c>
      <c r="B123" s="13">
        <v>487861.09299999999</v>
      </c>
      <c r="C123" s="13">
        <v>5189565.6660000002</v>
      </c>
      <c r="D123" s="13">
        <f t="shared" si="5"/>
        <v>487861.27740000002</v>
      </c>
      <c r="E123" s="13">
        <f t="shared" si="6"/>
        <v>5189565.8725000005</v>
      </c>
      <c r="F123" s="13">
        <f t="shared" si="7"/>
        <v>487861.23</v>
      </c>
      <c r="G123" s="13">
        <f t="shared" si="8"/>
        <v>5189565.9170000004</v>
      </c>
      <c r="H123" s="13">
        <f t="shared" si="9"/>
        <v>4.7400000039488077E-2</v>
      </c>
      <c r="I123" s="13">
        <f t="shared" si="10"/>
        <v>-4.4499999843537807E-2</v>
      </c>
      <c r="J123" s="13">
        <f t="shared" si="4"/>
        <v>6.5015459621680247E-2</v>
      </c>
    </row>
    <row r="124" spans="1:10" x14ac:dyDescent="0.3">
      <c r="A124" s="35" t="s">
        <v>165</v>
      </c>
      <c r="B124" s="13">
        <v>487966.11200000002</v>
      </c>
      <c r="C124" s="13">
        <v>5189499.5650000004</v>
      </c>
      <c r="D124" s="13">
        <f t="shared" si="5"/>
        <v>487966.29640000005</v>
      </c>
      <c r="E124" s="13">
        <f t="shared" si="6"/>
        <v>5189499.7715000007</v>
      </c>
      <c r="F124" s="13">
        <f t="shared" si="7"/>
        <v>487966.24900000001</v>
      </c>
      <c r="G124" s="13">
        <f t="shared" si="8"/>
        <v>5189499.8160000006</v>
      </c>
      <c r="H124" s="13">
        <f t="shared" si="9"/>
        <v>4.7400000039488077E-2</v>
      </c>
      <c r="I124" s="13">
        <f t="shared" si="10"/>
        <v>-4.4499999843537807E-2</v>
      </c>
      <c r="J124" s="13">
        <f t="shared" si="4"/>
        <v>6.5015459621680247E-2</v>
      </c>
    </row>
    <row r="125" spans="1:10" x14ac:dyDescent="0.3">
      <c r="A125" s="35" t="s">
        <v>166</v>
      </c>
      <c r="B125" s="13">
        <v>487998.97</v>
      </c>
      <c r="C125" s="13">
        <v>5189484.0429999996</v>
      </c>
      <c r="D125" s="13">
        <f t="shared" si="5"/>
        <v>487999.1544</v>
      </c>
      <c r="E125" s="13">
        <f t="shared" si="6"/>
        <v>5189484.2494999999</v>
      </c>
      <c r="F125" s="13">
        <f t="shared" si="7"/>
        <v>487999.10699999996</v>
      </c>
      <c r="G125" s="13">
        <f t="shared" si="8"/>
        <v>5189484.2939999998</v>
      </c>
      <c r="H125" s="13">
        <f t="shared" si="9"/>
        <v>4.7400000039488077E-2</v>
      </c>
      <c r="I125" s="13">
        <f t="shared" si="10"/>
        <v>-4.4499999843537807E-2</v>
      </c>
      <c r="J125" s="13">
        <f t="shared" si="4"/>
        <v>6.5015459621680247E-2</v>
      </c>
    </row>
    <row r="126" spans="1:10" x14ac:dyDescent="0.3">
      <c r="A126" s="35" t="s">
        <v>167</v>
      </c>
      <c r="B126" s="13">
        <v>488065.48499999999</v>
      </c>
      <c r="C126" s="13">
        <v>5189534.4340000004</v>
      </c>
      <c r="D126" s="13">
        <f t="shared" si="5"/>
        <v>488065.66940000001</v>
      </c>
      <c r="E126" s="13">
        <f t="shared" si="6"/>
        <v>5189534.6405000007</v>
      </c>
      <c r="F126" s="13">
        <f t="shared" si="7"/>
        <v>488065.62199999997</v>
      </c>
      <c r="G126" s="13">
        <f t="shared" si="8"/>
        <v>5189534.6850000005</v>
      </c>
      <c r="H126" s="13">
        <f t="shared" si="9"/>
        <v>4.7400000039488077E-2</v>
      </c>
      <c r="I126" s="13">
        <f t="shared" si="10"/>
        <v>-4.4499999843537807E-2</v>
      </c>
      <c r="J126" s="13">
        <f t="shared" si="4"/>
        <v>6.5015459621680247E-2</v>
      </c>
    </row>
    <row r="127" spans="1:10" x14ac:dyDescent="0.3">
      <c r="A127" s="35" t="s">
        <v>168</v>
      </c>
      <c r="B127" s="13">
        <v>488003.64500000002</v>
      </c>
      <c r="C127" s="13">
        <v>5189581.8909999998</v>
      </c>
      <c r="D127" s="13">
        <f t="shared" si="5"/>
        <v>488003.82940000005</v>
      </c>
      <c r="E127" s="13">
        <f t="shared" si="6"/>
        <v>5189582.0975000001</v>
      </c>
      <c r="F127" s="13">
        <f t="shared" si="7"/>
        <v>488003.78200000001</v>
      </c>
      <c r="G127" s="13">
        <f t="shared" si="8"/>
        <v>5189582.142</v>
      </c>
      <c r="H127" s="13">
        <f t="shared" si="9"/>
        <v>4.7400000039488077E-2</v>
      </c>
      <c r="I127" s="13">
        <f t="shared" si="10"/>
        <v>-4.4499999843537807E-2</v>
      </c>
      <c r="J127" s="13">
        <f t="shared" si="4"/>
        <v>6.5015459621680247E-2</v>
      </c>
    </row>
    <row r="128" spans="1:10" x14ac:dyDescent="0.3">
      <c r="A128" s="35" t="s">
        <v>169</v>
      </c>
      <c r="B128" s="13">
        <v>488159.57799999998</v>
      </c>
      <c r="C128" s="13">
        <v>5189590.08</v>
      </c>
      <c r="D128" s="13">
        <f t="shared" si="5"/>
        <v>488159.76240000001</v>
      </c>
      <c r="E128" s="13">
        <f t="shared" si="6"/>
        <v>5189590.2865000004</v>
      </c>
      <c r="F128" s="13">
        <f t="shared" si="7"/>
        <v>488159.71499999997</v>
      </c>
      <c r="G128" s="13">
        <f t="shared" si="8"/>
        <v>5189590.3310000002</v>
      </c>
      <c r="H128" s="13">
        <f t="shared" si="9"/>
        <v>4.7400000039488077E-2</v>
      </c>
      <c r="I128" s="13">
        <f t="shared" si="10"/>
        <v>-4.4499999843537807E-2</v>
      </c>
      <c r="J128" s="13">
        <f t="shared" si="4"/>
        <v>6.5015459621680247E-2</v>
      </c>
    </row>
    <row r="129" spans="1:14" x14ac:dyDescent="0.3">
      <c r="A129" s="35" t="s">
        <v>170</v>
      </c>
      <c r="B129" s="13">
        <v>488282.17099999997</v>
      </c>
      <c r="C129" s="13">
        <v>5189606.6710000001</v>
      </c>
      <c r="D129" s="13">
        <f t="shared" si="5"/>
        <v>488282.3554</v>
      </c>
      <c r="E129" s="13">
        <f t="shared" si="6"/>
        <v>5189606.8775000004</v>
      </c>
      <c r="F129" s="13">
        <f t="shared" si="7"/>
        <v>488282.30799999996</v>
      </c>
      <c r="G129" s="13">
        <f t="shared" si="8"/>
        <v>5189606.9220000003</v>
      </c>
      <c r="H129" s="13">
        <f t="shared" si="9"/>
        <v>4.7400000039488077E-2</v>
      </c>
      <c r="I129" s="13">
        <f t="shared" si="10"/>
        <v>-4.4499999843537807E-2</v>
      </c>
      <c r="J129" s="13">
        <f t="shared" si="4"/>
        <v>6.5015459621680247E-2</v>
      </c>
    </row>
    <row r="130" spans="1:14" x14ac:dyDescent="0.3">
      <c r="A130" s="35" t="s">
        <v>171</v>
      </c>
      <c r="B130" s="13">
        <v>487604.59299999999</v>
      </c>
      <c r="C130" s="13">
        <v>5189381.7879999997</v>
      </c>
      <c r="D130" s="13">
        <f t="shared" si="5"/>
        <v>487604.77740000002</v>
      </c>
      <c r="E130" s="13">
        <f t="shared" si="6"/>
        <v>5189381.9945</v>
      </c>
      <c r="F130" s="13">
        <f t="shared" si="7"/>
        <v>487604.73</v>
      </c>
      <c r="G130" s="13">
        <f t="shared" si="8"/>
        <v>5189382.0389999999</v>
      </c>
      <c r="H130" s="13">
        <f t="shared" si="9"/>
        <v>4.7400000039488077E-2</v>
      </c>
      <c r="I130" s="13">
        <f t="shared" si="10"/>
        <v>-4.4499999843537807E-2</v>
      </c>
      <c r="J130" s="13">
        <f t="shared" si="4"/>
        <v>6.5015459621680247E-2</v>
      </c>
      <c r="M130" s="9"/>
      <c r="N130" s="9"/>
    </row>
    <row r="131" spans="1:14" x14ac:dyDescent="0.3">
      <c r="A131" s="35" t="s">
        <v>172</v>
      </c>
      <c r="B131" s="13">
        <v>487549.06199999998</v>
      </c>
      <c r="C131" s="13">
        <v>5189309.6509999996</v>
      </c>
      <c r="D131" s="13">
        <f t="shared" si="5"/>
        <v>487549.2464</v>
      </c>
      <c r="E131" s="13">
        <f t="shared" si="6"/>
        <v>5189309.8574999999</v>
      </c>
      <c r="F131" s="13">
        <f t="shared" si="7"/>
        <v>487549.19899999996</v>
      </c>
      <c r="G131" s="13">
        <f t="shared" si="8"/>
        <v>5189309.9019999998</v>
      </c>
      <c r="H131" s="13">
        <f t="shared" si="9"/>
        <v>4.7400000039488077E-2</v>
      </c>
      <c r="I131" s="13">
        <f t="shared" si="10"/>
        <v>-4.4499999843537807E-2</v>
      </c>
      <c r="J131" s="13">
        <f t="shared" si="4"/>
        <v>6.5015459621680247E-2</v>
      </c>
    </row>
    <row r="132" spans="1:14" x14ac:dyDescent="0.3">
      <c r="A132" s="35" t="s">
        <v>173</v>
      </c>
      <c r="B132" s="13">
        <v>487665.19900000002</v>
      </c>
      <c r="C132" s="13">
        <v>5189444.1349999998</v>
      </c>
      <c r="D132" s="13">
        <f t="shared" si="5"/>
        <v>487665.38340000005</v>
      </c>
      <c r="E132" s="13">
        <f t="shared" si="6"/>
        <v>5189444.3415000001</v>
      </c>
      <c r="F132" s="13">
        <f t="shared" si="7"/>
        <v>487665.33600000001</v>
      </c>
      <c r="G132" s="13">
        <f t="shared" si="8"/>
        <v>5189444.3859999999</v>
      </c>
      <c r="H132" s="13">
        <f t="shared" si="9"/>
        <v>4.7400000039488077E-2</v>
      </c>
      <c r="I132" s="13">
        <f t="shared" si="10"/>
        <v>-4.4499999843537807E-2</v>
      </c>
      <c r="J132" s="13">
        <f t="shared" si="4"/>
        <v>6.5015459621680247E-2</v>
      </c>
    </row>
    <row r="133" spans="1:14" x14ac:dyDescent="0.3">
      <c r="A133" s="35" t="s">
        <v>174</v>
      </c>
      <c r="B133" s="13">
        <v>488178.12599999999</v>
      </c>
      <c r="C133" s="13">
        <v>5189654.8660000004</v>
      </c>
      <c r="D133" s="13">
        <f t="shared" si="5"/>
        <v>488178.31040000002</v>
      </c>
      <c r="E133" s="13">
        <f t="shared" si="6"/>
        <v>5189655.0725000007</v>
      </c>
      <c r="F133" s="13">
        <f t="shared" si="7"/>
        <v>488178.26299999998</v>
      </c>
      <c r="G133" s="13">
        <f t="shared" si="8"/>
        <v>5189655.1170000006</v>
      </c>
      <c r="H133" s="13">
        <f t="shared" si="9"/>
        <v>4.7400000039488077E-2</v>
      </c>
      <c r="I133" s="13">
        <f t="shared" si="10"/>
        <v>-4.4499999843537807E-2</v>
      </c>
      <c r="J133" s="13">
        <f t="shared" si="4"/>
        <v>6.5015459621680247E-2</v>
      </c>
    </row>
    <row r="134" spans="1:14" x14ac:dyDescent="0.3">
      <c r="A134" s="35" t="s">
        <v>175</v>
      </c>
      <c r="B134" s="13">
        <v>487567.13400000002</v>
      </c>
      <c r="C134" s="13">
        <v>5189273.8459999999</v>
      </c>
      <c r="D134" s="13">
        <f t="shared" si="5"/>
        <v>487567.31840000005</v>
      </c>
      <c r="E134" s="13">
        <f t="shared" si="6"/>
        <v>5189274.0525000002</v>
      </c>
      <c r="F134" s="13">
        <f t="shared" si="7"/>
        <v>487567.27100000001</v>
      </c>
      <c r="G134" s="13">
        <f t="shared" si="8"/>
        <v>5189274.0970000001</v>
      </c>
      <c r="H134" s="13">
        <f t="shared" si="9"/>
        <v>4.7400000039488077E-2</v>
      </c>
      <c r="I134" s="13">
        <f t="shared" si="10"/>
        <v>-4.4499999843537807E-2</v>
      </c>
      <c r="J134" s="13">
        <f t="shared" si="4"/>
        <v>6.5015459621680247E-2</v>
      </c>
    </row>
    <row r="135" spans="1:14" x14ac:dyDescent="0.3">
      <c r="A135" s="35" t="s">
        <v>176</v>
      </c>
      <c r="B135" s="13">
        <v>487679.72200000001</v>
      </c>
      <c r="C135" s="13">
        <v>5189494.9170000004</v>
      </c>
      <c r="D135" s="13">
        <f t="shared" si="5"/>
        <v>487679.90640000004</v>
      </c>
      <c r="E135" s="13">
        <f t="shared" si="6"/>
        <v>5189495.1235000007</v>
      </c>
      <c r="F135" s="13">
        <f t="shared" si="7"/>
        <v>487679.859</v>
      </c>
      <c r="G135" s="13">
        <f t="shared" si="8"/>
        <v>5189495.1680000005</v>
      </c>
      <c r="H135" s="13">
        <f t="shared" si="9"/>
        <v>4.7400000039488077E-2</v>
      </c>
      <c r="I135" s="13">
        <f t="shared" si="10"/>
        <v>-4.4499999843537807E-2</v>
      </c>
      <c r="J135" s="13">
        <f t="shared" si="4"/>
        <v>6.5015459621680247E-2</v>
      </c>
    </row>
    <row r="136" spans="1:14" x14ac:dyDescent="0.3">
      <c r="A136" s="35" t="s">
        <v>177</v>
      </c>
      <c r="B136" s="13">
        <v>488059.424</v>
      </c>
      <c r="C136" s="13">
        <v>5189805.9450000003</v>
      </c>
      <c r="D136" s="13">
        <f t="shared" si="5"/>
        <v>488059.60840000003</v>
      </c>
      <c r="E136" s="13">
        <f t="shared" si="6"/>
        <v>5189806.1515000006</v>
      </c>
      <c r="F136" s="13">
        <f t="shared" si="7"/>
        <v>488059.56099999999</v>
      </c>
      <c r="G136" s="13">
        <f t="shared" si="8"/>
        <v>5189806.1960000005</v>
      </c>
      <c r="H136" s="13">
        <f t="shared" si="9"/>
        <v>4.7400000039488077E-2</v>
      </c>
      <c r="I136" s="13">
        <f t="shared" si="10"/>
        <v>-4.4499999843537807E-2</v>
      </c>
      <c r="J136" s="13">
        <f t="shared" si="4"/>
        <v>6.5015459621680247E-2</v>
      </c>
    </row>
    <row r="137" spans="1:14" x14ac:dyDescent="0.3">
      <c r="A137" s="35" t="s">
        <v>178</v>
      </c>
      <c r="B137" s="13">
        <v>487493.01400000002</v>
      </c>
      <c r="C137" s="13">
        <v>5189165.426</v>
      </c>
      <c r="D137" s="13">
        <f t="shared" si="5"/>
        <v>487493.19840000005</v>
      </c>
      <c r="E137" s="13">
        <f t="shared" si="6"/>
        <v>5189165.6325000003</v>
      </c>
      <c r="F137" s="13">
        <f t="shared" si="7"/>
        <v>487493.15100000001</v>
      </c>
      <c r="G137" s="13">
        <f t="shared" si="8"/>
        <v>5189165.6770000001</v>
      </c>
      <c r="H137" s="13">
        <f t="shared" si="9"/>
        <v>4.7400000039488077E-2</v>
      </c>
      <c r="I137" s="13">
        <f t="shared" si="10"/>
        <v>-4.4499999843537807E-2</v>
      </c>
      <c r="J137" s="13">
        <f t="shared" si="4"/>
        <v>6.5015459621680247E-2</v>
      </c>
    </row>
    <row r="138" spans="1:14" x14ac:dyDescent="0.3">
      <c r="A138" s="35" t="s">
        <v>179</v>
      </c>
      <c r="B138" s="13">
        <v>487666.37599999999</v>
      </c>
      <c r="C138" s="13">
        <v>5189725.6339999996</v>
      </c>
      <c r="D138" s="13">
        <f t="shared" si="5"/>
        <v>487666.56040000002</v>
      </c>
      <c r="E138" s="13">
        <f t="shared" si="6"/>
        <v>5189725.8404999999</v>
      </c>
      <c r="F138" s="13">
        <f t="shared" si="7"/>
        <v>487666.51299999998</v>
      </c>
      <c r="G138" s="13">
        <f t="shared" si="8"/>
        <v>5189725.8849999998</v>
      </c>
      <c r="H138" s="13">
        <f t="shared" si="9"/>
        <v>4.7400000039488077E-2</v>
      </c>
      <c r="I138" s="13">
        <f t="shared" si="10"/>
        <v>-4.4499999843537807E-2</v>
      </c>
      <c r="J138" s="13">
        <f t="shared" si="4"/>
        <v>6.5015459621680247E-2</v>
      </c>
    </row>
    <row r="139" spans="1:14" x14ac:dyDescent="0.3">
      <c r="A139" s="35" t="s">
        <v>180</v>
      </c>
      <c r="B139" s="13">
        <v>488048.43800000002</v>
      </c>
      <c r="C139" s="13">
        <v>5189815.7510000002</v>
      </c>
      <c r="D139" s="13">
        <f t="shared" si="5"/>
        <v>488048.62240000005</v>
      </c>
      <c r="E139" s="13">
        <f t="shared" si="6"/>
        <v>5189815.9575000005</v>
      </c>
      <c r="F139" s="13">
        <f t="shared" si="7"/>
        <v>488048.57500000001</v>
      </c>
      <c r="G139" s="13">
        <f t="shared" si="8"/>
        <v>5189816.0020000003</v>
      </c>
      <c r="H139" s="13">
        <f t="shared" si="9"/>
        <v>4.7400000039488077E-2</v>
      </c>
      <c r="I139" s="13">
        <f t="shared" si="10"/>
        <v>-4.4499999843537807E-2</v>
      </c>
      <c r="J139" s="13">
        <f t="shared" si="4"/>
        <v>6.5015459621680247E-2</v>
      </c>
    </row>
    <row r="140" spans="1:14" x14ac:dyDescent="0.3">
      <c r="A140" s="35" t="s">
        <v>181</v>
      </c>
      <c r="B140" s="13">
        <v>487755.82500000001</v>
      </c>
      <c r="C140" s="13">
        <v>5189165.4270000001</v>
      </c>
      <c r="D140" s="13">
        <f t="shared" si="5"/>
        <v>487756.00940000004</v>
      </c>
      <c r="E140" s="13">
        <f t="shared" si="6"/>
        <v>5189165.6335000005</v>
      </c>
      <c r="F140" s="13">
        <f t="shared" si="7"/>
        <v>487755.962</v>
      </c>
      <c r="G140" s="13">
        <f t="shared" si="8"/>
        <v>5189165.6780000003</v>
      </c>
      <c r="H140" s="13">
        <f t="shared" si="9"/>
        <v>4.7400000039488077E-2</v>
      </c>
      <c r="I140" s="13">
        <f t="shared" si="10"/>
        <v>-4.4499999843537807E-2</v>
      </c>
      <c r="J140" s="13">
        <f t="shared" si="4"/>
        <v>6.5015459621680247E-2</v>
      </c>
    </row>
    <row r="141" spans="1:14" x14ac:dyDescent="0.3">
      <c r="A141" s="35" t="s">
        <v>182</v>
      </c>
      <c r="B141" s="13">
        <v>487678.875</v>
      </c>
      <c r="C141" s="13">
        <v>5189788.4450000003</v>
      </c>
      <c r="D141" s="13">
        <f t="shared" si="5"/>
        <v>487679.05940000003</v>
      </c>
      <c r="E141" s="13">
        <f t="shared" si="6"/>
        <v>5189788.6515000006</v>
      </c>
      <c r="F141" s="13">
        <f t="shared" si="7"/>
        <v>487679.01199999999</v>
      </c>
      <c r="G141" s="13">
        <f t="shared" si="8"/>
        <v>5189788.6960000005</v>
      </c>
      <c r="H141" s="13">
        <f t="shared" si="9"/>
        <v>4.7400000039488077E-2</v>
      </c>
      <c r="I141" s="13">
        <f t="shared" si="10"/>
        <v>-4.4499999843537807E-2</v>
      </c>
      <c r="J141" s="13">
        <f t="shared" si="4"/>
        <v>6.5015459621680247E-2</v>
      </c>
    </row>
    <row r="142" spans="1:14" x14ac:dyDescent="0.3">
      <c r="A142" s="35" t="s">
        <v>183</v>
      </c>
      <c r="B142" s="13">
        <v>488047.11200000002</v>
      </c>
      <c r="C142" s="13">
        <v>5189841.5149999997</v>
      </c>
      <c r="D142" s="13">
        <f t="shared" si="5"/>
        <v>488047.29640000005</v>
      </c>
      <c r="E142" s="13">
        <f t="shared" si="6"/>
        <v>5189841.7215</v>
      </c>
      <c r="F142" s="13">
        <f t="shared" si="7"/>
        <v>488047.24900000001</v>
      </c>
      <c r="G142" s="13">
        <f t="shared" si="8"/>
        <v>5189841.7659999998</v>
      </c>
      <c r="H142" s="13">
        <f t="shared" si="9"/>
        <v>4.7400000039488077E-2</v>
      </c>
      <c r="I142" s="13">
        <f t="shared" si="10"/>
        <v>-4.4499999843537807E-2</v>
      </c>
      <c r="J142" s="13">
        <f t="shared" si="4"/>
        <v>6.5015459621680247E-2</v>
      </c>
    </row>
    <row r="143" spans="1:14" x14ac:dyDescent="0.3">
      <c r="A143" s="35" t="s">
        <v>184</v>
      </c>
      <c r="B143" s="13">
        <v>487791.27500000002</v>
      </c>
      <c r="C143" s="13">
        <v>5189200.5389999999</v>
      </c>
      <c r="D143" s="13">
        <f t="shared" si="5"/>
        <v>487791.45940000005</v>
      </c>
      <c r="E143" s="13">
        <f t="shared" si="6"/>
        <v>5189200.7455000002</v>
      </c>
      <c r="F143" s="13">
        <f t="shared" si="7"/>
        <v>487791.41200000001</v>
      </c>
      <c r="G143" s="13">
        <f t="shared" si="8"/>
        <v>5189200.79</v>
      </c>
      <c r="H143" s="13">
        <f t="shared" si="9"/>
        <v>4.7400000039488077E-2</v>
      </c>
      <c r="I143" s="13">
        <f t="shared" si="10"/>
        <v>-4.4499999843537807E-2</v>
      </c>
      <c r="J143" s="13">
        <f t="shared" si="4"/>
        <v>6.5015459621680247E-2</v>
      </c>
    </row>
    <row r="144" spans="1:14" x14ac:dyDescent="0.3">
      <c r="A144" s="35" t="s">
        <v>185</v>
      </c>
      <c r="B144" s="13">
        <v>487650.38699999999</v>
      </c>
      <c r="C144" s="13">
        <v>5189813.915</v>
      </c>
      <c r="D144" s="13">
        <f t="shared" si="5"/>
        <v>487650.57140000002</v>
      </c>
      <c r="E144" s="13">
        <f t="shared" si="6"/>
        <v>5189814.1215000004</v>
      </c>
      <c r="F144" s="13">
        <f t="shared" si="7"/>
        <v>487650.52399999998</v>
      </c>
      <c r="G144" s="13">
        <f t="shared" si="8"/>
        <v>5189814.1660000002</v>
      </c>
      <c r="H144" s="13">
        <f t="shared" si="9"/>
        <v>4.7400000039488077E-2</v>
      </c>
      <c r="I144" s="13">
        <f t="shared" si="10"/>
        <v>-4.4499999843537807E-2</v>
      </c>
      <c r="J144" s="13">
        <f t="shared" si="4"/>
        <v>6.5015459621680247E-2</v>
      </c>
    </row>
    <row r="145" spans="1:10" x14ac:dyDescent="0.3">
      <c r="A145" s="35" t="s">
        <v>186</v>
      </c>
      <c r="B145" s="13">
        <v>488014.65100000001</v>
      </c>
      <c r="C145" s="13">
        <v>5189869.341</v>
      </c>
      <c r="D145" s="13">
        <f t="shared" si="5"/>
        <v>488014.83540000004</v>
      </c>
      <c r="E145" s="13">
        <f t="shared" si="6"/>
        <v>5189869.5475000003</v>
      </c>
      <c r="F145" s="13">
        <f t="shared" si="7"/>
        <v>488014.788</v>
      </c>
      <c r="G145" s="13">
        <f t="shared" si="8"/>
        <v>5189869.5920000002</v>
      </c>
      <c r="H145" s="13">
        <f t="shared" si="9"/>
        <v>4.7400000039488077E-2</v>
      </c>
      <c r="I145" s="13">
        <f t="shared" si="10"/>
        <v>-4.4499999843537807E-2</v>
      </c>
      <c r="J145" s="13">
        <f t="shared" si="4"/>
        <v>6.5015459621680247E-2</v>
      </c>
    </row>
    <row r="146" spans="1:10" x14ac:dyDescent="0.3">
      <c r="A146" s="35" t="s">
        <v>187</v>
      </c>
      <c r="B146" s="13">
        <v>487770.3</v>
      </c>
      <c r="C146" s="13">
        <v>5189136.9340000004</v>
      </c>
      <c r="D146" s="13">
        <f t="shared" si="5"/>
        <v>487770.48440000002</v>
      </c>
      <c r="E146" s="13">
        <f t="shared" si="6"/>
        <v>5189137.1405000007</v>
      </c>
      <c r="F146" s="13">
        <f t="shared" si="7"/>
        <v>487770.43699999998</v>
      </c>
      <c r="G146" s="13">
        <f t="shared" si="8"/>
        <v>5189137.1850000005</v>
      </c>
      <c r="H146" s="13">
        <f t="shared" si="9"/>
        <v>4.7400000039488077E-2</v>
      </c>
      <c r="I146" s="13">
        <f t="shared" si="10"/>
        <v>-4.4499999843537807E-2</v>
      </c>
      <c r="J146" s="13">
        <f t="shared" si="4"/>
        <v>6.5015459621680247E-2</v>
      </c>
    </row>
    <row r="147" spans="1:10" x14ac:dyDescent="0.3">
      <c r="A147" s="35" t="s">
        <v>188</v>
      </c>
      <c r="B147" s="13">
        <v>487562.92200000002</v>
      </c>
      <c r="C147" s="13">
        <v>5189817.1150000002</v>
      </c>
      <c r="D147" s="13">
        <f t="shared" si="5"/>
        <v>487563.10640000005</v>
      </c>
      <c r="E147" s="13">
        <f t="shared" si="6"/>
        <v>5189817.3215000005</v>
      </c>
      <c r="F147" s="13">
        <f t="shared" si="7"/>
        <v>487563.05900000001</v>
      </c>
      <c r="G147" s="13">
        <f t="shared" si="8"/>
        <v>5189817.3660000004</v>
      </c>
      <c r="H147" s="13">
        <f t="shared" si="9"/>
        <v>4.7400000039488077E-2</v>
      </c>
      <c r="I147" s="13">
        <f t="shared" si="10"/>
        <v>-4.4499999843537807E-2</v>
      </c>
      <c r="J147" s="13">
        <f t="shared" si="4"/>
        <v>6.5015459621680247E-2</v>
      </c>
    </row>
    <row r="148" spans="1:10" x14ac:dyDescent="0.3">
      <c r="A148" s="35" t="s">
        <v>189</v>
      </c>
      <c r="B148" s="13">
        <v>487975.14299999998</v>
      </c>
      <c r="C148" s="13">
        <v>5189856.4340000004</v>
      </c>
      <c r="D148" s="13">
        <f t="shared" si="5"/>
        <v>487975.32740000001</v>
      </c>
      <c r="E148" s="13">
        <f t="shared" si="6"/>
        <v>5189856.6405000007</v>
      </c>
      <c r="F148" s="13">
        <f t="shared" si="7"/>
        <v>487975.27999999997</v>
      </c>
      <c r="G148" s="13">
        <f t="shared" si="8"/>
        <v>5189856.6850000005</v>
      </c>
      <c r="H148" s="13">
        <f t="shared" si="9"/>
        <v>4.7400000039488077E-2</v>
      </c>
      <c r="I148" s="13">
        <f t="shared" si="10"/>
        <v>-4.4499999843537807E-2</v>
      </c>
      <c r="J148" s="13">
        <f t="shared" si="4"/>
        <v>6.5015459621680247E-2</v>
      </c>
    </row>
    <row r="149" spans="1:10" x14ac:dyDescent="0.3">
      <c r="A149" s="35" t="s">
        <v>190</v>
      </c>
      <c r="B149" s="13">
        <v>487766.77100000001</v>
      </c>
      <c r="C149" s="13">
        <v>5189099.7699999996</v>
      </c>
      <c r="D149" s="13">
        <f t="shared" si="5"/>
        <v>487766.95540000004</v>
      </c>
      <c r="E149" s="13">
        <f t="shared" si="6"/>
        <v>5189099.9764999999</v>
      </c>
      <c r="F149" s="13">
        <f t="shared" si="7"/>
        <v>487766.908</v>
      </c>
      <c r="G149" s="13">
        <f t="shared" si="8"/>
        <v>5189100.0209999997</v>
      </c>
      <c r="H149" s="13">
        <f t="shared" si="9"/>
        <v>4.7400000039488077E-2</v>
      </c>
      <c r="I149" s="13">
        <f t="shared" si="10"/>
        <v>-4.4499999843537807E-2</v>
      </c>
      <c r="J149" s="13">
        <f t="shared" si="4"/>
        <v>6.5015459621680247E-2</v>
      </c>
    </row>
    <row r="150" spans="1:10" x14ac:dyDescent="0.3">
      <c r="A150" s="35" t="s">
        <v>191</v>
      </c>
      <c r="B150" s="13">
        <v>487504.91</v>
      </c>
      <c r="C150" s="13">
        <v>5189661.3689999999</v>
      </c>
      <c r="D150" s="13">
        <f t="shared" si="5"/>
        <v>487505.0944</v>
      </c>
      <c r="E150" s="13">
        <f t="shared" si="6"/>
        <v>5189661.5755000003</v>
      </c>
      <c r="F150" s="13">
        <f t="shared" si="7"/>
        <v>487505.04699999996</v>
      </c>
      <c r="G150" s="13">
        <f t="shared" si="8"/>
        <v>5189661.62</v>
      </c>
      <c r="H150" s="13">
        <f t="shared" si="9"/>
        <v>4.7400000039488077E-2</v>
      </c>
      <c r="I150" s="13">
        <f t="shared" si="10"/>
        <v>-4.4499999843537807E-2</v>
      </c>
      <c r="J150" s="13">
        <f t="shared" si="4"/>
        <v>6.5015459621680247E-2</v>
      </c>
    </row>
    <row r="151" spans="1:10" x14ac:dyDescent="0.3">
      <c r="A151" s="35" t="s">
        <v>192</v>
      </c>
      <c r="B151" s="13">
        <v>488186.81900000002</v>
      </c>
      <c r="C151" s="13">
        <v>5189614.7220000001</v>
      </c>
      <c r="D151" s="13">
        <f t="shared" si="5"/>
        <v>488187.00340000005</v>
      </c>
      <c r="E151" s="13">
        <f t="shared" si="6"/>
        <v>5189614.9285000004</v>
      </c>
      <c r="F151" s="13">
        <f t="shared" si="7"/>
        <v>488186.95600000001</v>
      </c>
      <c r="G151" s="13">
        <f t="shared" si="8"/>
        <v>5189614.9730000002</v>
      </c>
      <c r="H151" s="13">
        <f t="shared" si="9"/>
        <v>4.7400000039488077E-2</v>
      </c>
      <c r="I151" s="13">
        <f t="shared" si="10"/>
        <v>-4.4499999843537807E-2</v>
      </c>
      <c r="J151" s="13">
        <f t="shared" si="4"/>
        <v>6.5015459621680247E-2</v>
      </c>
    </row>
    <row r="152" spans="1:10" x14ac:dyDescent="0.3">
      <c r="A152" s="35" t="s">
        <v>193</v>
      </c>
      <c r="B152" s="13">
        <v>488279.68199999997</v>
      </c>
      <c r="C152" s="13">
        <v>5189613.2750000004</v>
      </c>
      <c r="D152" s="13">
        <f t="shared" si="5"/>
        <v>488279.8664</v>
      </c>
      <c r="E152" s="13">
        <f t="shared" si="6"/>
        <v>5189613.4815000007</v>
      </c>
      <c r="F152" s="13">
        <f t="shared" si="7"/>
        <v>488279.81899999996</v>
      </c>
      <c r="G152" s="13">
        <f t="shared" si="8"/>
        <v>5189613.5260000005</v>
      </c>
      <c r="H152" s="13">
        <f t="shared" si="9"/>
        <v>4.7400000039488077E-2</v>
      </c>
      <c r="I152" s="13">
        <f t="shared" si="10"/>
        <v>-4.4499999843537807E-2</v>
      </c>
      <c r="J152" s="13">
        <f t="shared" si="4"/>
        <v>6.5015459621680247E-2</v>
      </c>
    </row>
    <row r="153" spans="1:10" x14ac:dyDescent="0.3">
      <c r="A153" s="35" t="s">
        <v>194</v>
      </c>
      <c r="B153" s="13">
        <v>488278.18699999998</v>
      </c>
      <c r="C153" s="13">
        <v>5189704.2079999996</v>
      </c>
      <c r="D153" s="13">
        <f t="shared" si="5"/>
        <v>488278.3714</v>
      </c>
      <c r="E153" s="13">
        <f t="shared" si="6"/>
        <v>5189704.4145</v>
      </c>
      <c r="F153" s="13">
        <f t="shared" si="7"/>
        <v>488278.32399999996</v>
      </c>
      <c r="G153" s="13">
        <f t="shared" si="8"/>
        <v>5189704.4589999998</v>
      </c>
      <c r="H153" s="13">
        <f t="shared" ref="H153:H184" si="11">D153-F153</f>
        <v>4.7400000039488077E-2</v>
      </c>
      <c r="I153" s="13">
        <f t="shared" ref="I153:I184" si="12">E153-G153</f>
        <v>-4.4499999843537807E-2</v>
      </c>
      <c r="J153" s="13">
        <f t="shared" ref="J153:J193" si="13">SQRT(H153*H153+I153*I153)</f>
        <v>6.5015459621680247E-2</v>
      </c>
    </row>
    <row r="154" spans="1:10" x14ac:dyDescent="0.3">
      <c r="A154" s="35" t="s">
        <v>195</v>
      </c>
      <c r="B154" s="13">
        <v>487713.29800000001</v>
      </c>
      <c r="C154" s="13">
        <v>5189833.1940000001</v>
      </c>
      <c r="D154" s="13">
        <f t="shared" ref="D154:D193" si="14">B154-$D$18</f>
        <v>487713.48240000004</v>
      </c>
      <c r="E154" s="13">
        <f t="shared" ref="E154:E193" si="15">C154-$E$18</f>
        <v>5189833.4005000005</v>
      </c>
      <c r="F154" s="13">
        <f t="shared" ref="F154:F193" si="16">B154-$D$34</f>
        <v>487713.435</v>
      </c>
      <c r="G154" s="13">
        <f t="shared" ref="G154:G193" si="17">C154-$E$34</f>
        <v>5189833.4450000003</v>
      </c>
      <c r="H154" s="13">
        <f t="shared" si="11"/>
        <v>4.7400000039488077E-2</v>
      </c>
      <c r="I154" s="13">
        <f t="shared" si="12"/>
        <v>-4.4499999843537807E-2</v>
      </c>
      <c r="J154" s="13">
        <f t="shared" si="13"/>
        <v>6.5015459621680247E-2</v>
      </c>
    </row>
    <row r="155" spans="1:10" x14ac:dyDescent="0.3">
      <c r="A155" s="35" t="s">
        <v>196</v>
      </c>
      <c r="B155" s="13">
        <v>487713.61900000001</v>
      </c>
      <c r="C155" s="13">
        <v>5189642.05</v>
      </c>
      <c r="D155" s="13">
        <f t="shared" si="14"/>
        <v>487713.80340000003</v>
      </c>
      <c r="E155" s="13">
        <f t="shared" si="15"/>
        <v>5189642.2565000001</v>
      </c>
      <c r="F155" s="13">
        <f t="shared" si="16"/>
        <v>487713.75599999999</v>
      </c>
      <c r="G155" s="13">
        <f t="shared" si="17"/>
        <v>5189642.301</v>
      </c>
      <c r="H155" s="13">
        <f t="shared" si="11"/>
        <v>4.7400000039488077E-2</v>
      </c>
      <c r="I155" s="13">
        <f t="shared" si="12"/>
        <v>-4.4499999843537807E-2</v>
      </c>
      <c r="J155" s="13">
        <f t="shared" si="13"/>
        <v>6.5015459621680247E-2</v>
      </c>
    </row>
    <row r="156" spans="1:10" x14ac:dyDescent="0.3">
      <c r="A156" s="35" t="s">
        <v>197</v>
      </c>
      <c r="B156" s="13">
        <v>487714.72899999999</v>
      </c>
      <c r="C156" s="13">
        <v>5189535.6550000003</v>
      </c>
      <c r="D156" s="13">
        <f t="shared" si="14"/>
        <v>487714.91340000002</v>
      </c>
      <c r="E156" s="13">
        <f t="shared" si="15"/>
        <v>5189535.8615000006</v>
      </c>
      <c r="F156" s="13">
        <f t="shared" si="16"/>
        <v>487714.86599999998</v>
      </c>
      <c r="G156" s="13">
        <f t="shared" si="17"/>
        <v>5189535.9060000004</v>
      </c>
      <c r="H156" s="13">
        <f t="shared" si="11"/>
        <v>4.7400000039488077E-2</v>
      </c>
      <c r="I156" s="13">
        <f t="shared" si="12"/>
        <v>-4.4499999843537807E-2</v>
      </c>
      <c r="J156" s="13">
        <f t="shared" si="13"/>
        <v>6.5015459621680247E-2</v>
      </c>
    </row>
    <row r="157" spans="1:10" x14ac:dyDescent="0.3">
      <c r="A157" s="35" t="s">
        <v>198</v>
      </c>
      <c r="B157" s="13">
        <v>487714.68099999998</v>
      </c>
      <c r="C157" s="13">
        <v>5189428.9970000004</v>
      </c>
      <c r="D157" s="13">
        <f t="shared" si="14"/>
        <v>487714.86540000001</v>
      </c>
      <c r="E157" s="13">
        <f t="shared" si="15"/>
        <v>5189429.2035000008</v>
      </c>
      <c r="F157" s="13">
        <f t="shared" si="16"/>
        <v>487714.81799999997</v>
      </c>
      <c r="G157" s="13">
        <f t="shared" si="17"/>
        <v>5189429.2480000006</v>
      </c>
      <c r="H157" s="13">
        <f t="shared" si="11"/>
        <v>4.7400000039488077E-2</v>
      </c>
      <c r="I157" s="13">
        <f t="shared" si="12"/>
        <v>-4.4499999843537807E-2</v>
      </c>
      <c r="J157" s="13">
        <f t="shared" si="13"/>
        <v>6.5015459621680247E-2</v>
      </c>
    </row>
    <row r="158" spans="1:10" x14ac:dyDescent="0.3">
      <c r="A158" s="35" t="s">
        <v>199</v>
      </c>
      <c r="B158" s="13">
        <v>487611.984</v>
      </c>
      <c r="C158" s="13">
        <v>5189433.7719999999</v>
      </c>
      <c r="D158" s="13">
        <f t="shared" si="14"/>
        <v>487612.16840000002</v>
      </c>
      <c r="E158" s="13">
        <f t="shared" si="15"/>
        <v>5189433.9785000002</v>
      </c>
      <c r="F158" s="13">
        <f t="shared" si="16"/>
        <v>487612.12099999998</v>
      </c>
      <c r="G158" s="13">
        <f t="shared" si="17"/>
        <v>5189434.023</v>
      </c>
      <c r="H158" s="13">
        <f t="shared" si="11"/>
        <v>4.7400000039488077E-2</v>
      </c>
      <c r="I158" s="13">
        <f t="shared" si="12"/>
        <v>-4.4499999843537807E-2</v>
      </c>
      <c r="J158" s="13">
        <f t="shared" si="13"/>
        <v>6.5015459621680247E-2</v>
      </c>
    </row>
    <row r="159" spans="1:10" x14ac:dyDescent="0.3">
      <c r="A159" s="35" t="s">
        <v>200</v>
      </c>
      <c r="B159" s="13">
        <v>487399.00699999998</v>
      </c>
      <c r="C159" s="13">
        <v>5189430.5159999998</v>
      </c>
      <c r="D159" s="13">
        <f t="shared" si="14"/>
        <v>487399.19140000001</v>
      </c>
      <c r="E159" s="13">
        <f t="shared" si="15"/>
        <v>5189430.7225000001</v>
      </c>
      <c r="F159" s="13">
        <f t="shared" si="16"/>
        <v>487399.14399999997</v>
      </c>
      <c r="G159" s="13">
        <f t="shared" si="17"/>
        <v>5189430.767</v>
      </c>
      <c r="H159" s="13">
        <f t="shared" si="11"/>
        <v>4.7400000039488077E-2</v>
      </c>
      <c r="I159" s="13">
        <f t="shared" si="12"/>
        <v>-4.4499999843537807E-2</v>
      </c>
      <c r="J159" s="13">
        <f t="shared" si="13"/>
        <v>6.5015459621680247E-2</v>
      </c>
    </row>
    <row r="160" spans="1:10" x14ac:dyDescent="0.3">
      <c r="A160" s="35" t="s">
        <v>201</v>
      </c>
      <c r="B160" s="13">
        <v>487185.86900000001</v>
      </c>
      <c r="C160" s="13">
        <v>5189428.0039999997</v>
      </c>
      <c r="D160" s="13">
        <f t="shared" si="14"/>
        <v>487186.05340000003</v>
      </c>
      <c r="E160" s="13">
        <f t="shared" si="15"/>
        <v>5189428.2105</v>
      </c>
      <c r="F160" s="13">
        <f t="shared" si="16"/>
        <v>487186.00599999999</v>
      </c>
      <c r="G160" s="13">
        <f t="shared" si="17"/>
        <v>5189428.2549999999</v>
      </c>
      <c r="H160" s="13">
        <f t="shared" si="11"/>
        <v>4.7400000039488077E-2</v>
      </c>
      <c r="I160" s="13">
        <f t="shared" si="12"/>
        <v>-4.4499999843537807E-2</v>
      </c>
      <c r="J160" s="13">
        <f t="shared" si="13"/>
        <v>6.5015459621680247E-2</v>
      </c>
    </row>
    <row r="161" spans="1:10" x14ac:dyDescent="0.3">
      <c r="A161" s="35" t="s">
        <v>202</v>
      </c>
      <c r="B161" s="13">
        <v>487081.44099999999</v>
      </c>
      <c r="C161" s="13">
        <v>5189337.0650000004</v>
      </c>
      <c r="D161" s="13">
        <f t="shared" si="14"/>
        <v>487081.62540000002</v>
      </c>
      <c r="E161" s="13">
        <f t="shared" si="15"/>
        <v>5189337.2715000007</v>
      </c>
      <c r="F161" s="13">
        <f t="shared" si="16"/>
        <v>487081.57799999998</v>
      </c>
      <c r="G161" s="13">
        <f t="shared" si="17"/>
        <v>5189337.3160000006</v>
      </c>
      <c r="H161" s="13">
        <f t="shared" si="11"/>
        <v>4.7400000039488077E-2</v>
      </c>
      <c r="I161" s="13">
        <f t="shared" si="12"/>
        <v>-4.4499999843537807E-2</v>
      </c>
      <c r="J161" s="13">
        <f t="shared" si="13"/>
        <v>6.5015459621680247E-2</v>
      </c>
    </row>
    <row r="162" spans="1:10" x14ac:dyDescent="0.3">
      <c r="A162" s="35" t="s">
        <v>203</v>
      </c>
      <c r="B162" s="13">
        <v>487187.696</v>
      </c>
      <c r="C162" s="13">
        <v>5189338.2189999996</v>
      </c>
      <c r="D162" s="13">
        <f t="shared" si="14"/>
        <v>487187.88040000002</v>
      </c>
      <c r="E162" s="13">
        <f t="shared" si="15"/>
        <v>5189338.4254999999</v>
      </c>
      <c r="F162" s="13">
        <f t="shared" si="16"/>
        <v>487187.83299999998</v>
      </c>
      <c r="G162" s="13">
        <f t="shared" si="17"/>
        <v>5189338.47</v>
      </c>
      <c r="H162" s="13">
        <f t="shared" si="11"/>
        <v>4.7400000039488077E-2</v>
      </c>
      <c r="I162" s="13">
        <f t="shared" si="12"/>
        <v>-4.4499999843537807E-2</v>
      </c>
      <c r="J162" s="13">
        <f t="shared" si="13"/>
        <v>6.5015459621680247E-2</v>
      </c>
    </row>
    <row r="163" spans="1:10" x14ac:dyDescent="0.3">
      <c r="A163" s="35" t="s">
        <v>204</v>
      </c>
      <c r="B163" s="13">
        <v>487293.90100000001</v>
      </c>
      <c r="C163" s="13">
        <v>5189339.43</v>
      </c>
      <c r="D163" s="13">
        <f t="shared" si="14"/>
        <v>487294.08540000004</v>
      </c>
      <c r="E163" s="13">
        <f t="shared" si="15"/>
        <v>5189339.6365</v>
      </c>
      <c r="F163" s="13">
        <f t="shared" si="16"/>
        <v>487294.038</v>
      </c>
      <c r="G163" s="13">
        <f t="shared" si="17"/>
        <v>5189339.6809999999</v>
      </c>
      <c r="H163" s="13">
        <f t="shared" si="11"/>
        <v>4.7400000039488077E-2</v>
      </c>
      <c r="I163" s="13">
        <f t="shared" si="12"/>
        <v>-4.4499999843537807E-2</v>
      </c>
      <c r="J163" s="13">
        <f t="shared" si="13"/>
        <v>6.5015459621680247E-2</v>
      </c>
    </row>
    <row r="164" spans="1:10" x14ac:dyDescent="0.3">
      <c r="A164" s="35" t="s">
        <v>205</v>
      </c>
      <c r="B164" s="13">
        <v>487506.43300000002</v>
      </c>
      <c r="C164" s="13">
        <v>5189341.9160000002</v>
      </c>
      <c r="D164" s="13">
        <f t="shared" si="14"/>
        <v>487506.61740000005</v>
      </c>
      <c r="E164" s="13">
        <f t="shared" si="15"/>
        <v>5189342.1225000005</v>
      </c>
      <c r="F164" s="13">
        <f t="shared" si="16"/>
        <v>487506.57</v>
      </c>
      <c r="G164" s="13">
        <f t="shared" si="17"/>
        <v>5189342.1670000004</v>
      </c>
      <c r="H164" s="13">
        <f t="shared" si="11"/>
        <v>4.7400000039488077E-2</v>
      </c>
      <c r="I164" s="13">
        <f t="shared" si="12"/>
        <v>-4.4499999843537807E-2</v>
      </c>
      <c r="J164" s="13">
        <f t="shared" si="13"/>
        <v>6.5015459621680247E-2</v>
      </c>
    </row>
    <row r="165" spans="1:10" x14ac:dyDescent="0.3">
      <c r="A165" s="35" t="s">
        <v>206</v>
      </c>
      <c r="B165" s="13">
        <v>487612.13799999998</v>
      </c>
      <c r="C165" s="13">
        <v>5189343.6140000001</v>
      </c>
      <c r="D165" s="13">
        <f t="shared" si="14"/>
        <v>487612.3224</v>
      </c>
      <c r="E165" s="13">
        <f t="shared" si="15"/>
        <v>5189343.8205000004</v>
      </c>
      <c r="F165" s="13">
        <f t="shared" si="16"/>
        <v>487612.27499999997</v>
      </c>
      <c r="G165" s="13">
        <f t="shared" si="17"/>
        <v>5189343.8650000002</v>
      </c>
      <c r="H165" s="13">
        <f t="shared" si="11"/>
        <v>4.7400000039488077E-2</v>
      </c>
      <c r="I165" s="13">
        <f t="shared" si="12"/>
        <v>-4.4499999843537807E-2</v>
      </c>
      <c r="J165" s="13">
        <f t="shared" si="13"/>
        <v>6.5015459621680247E-2</v>
      </c>
    </row>
    <row r="166" spans="1:10" x14ac:dyDescent="0.3">
      <c r="A166" s="35" t="s">
        <v>207</v>
      </c>
      <c r="B166" s="13">
        <v>487188.91600000003</v>
      </c>
      <c r="C166" s="13">
        <v>5189511.341</v>
      </c>
      <c r="D166" s="13">
        <f t="shared" si="14"/>
        <v>487189.10040000005</v>
      </c>
      <c r="E166" s="13">
        <f t="shared" si="15"/>
        <v>5189511.5475000003</v>
      </c>
      <c r="F166" s="13">
        <f t="shared" si="16"/>
        <v>487189.05300000001</v>
      </c>
      <c r="G166" s="13">
        <f t="shared" si="17"/>
        <v>5189511.5920000002</v>
      </c>
      <c r="H166" s="13">
        <f t="shared" si="11"/>
        <v>4.7400000039488077E-2</v>
      </c>
      <c r="I166" s="13">
        <f t="shared" si="12"/>
        <v>-4.4499999843537807E-2</v>
      </c>
      <c r="J166" s="13">
        <f t="shared" si="13"/>
        <v>6.5015459621680247E-2</v>
      </c>
    </row>
    <row r="167" spans="1:10" x14ac:dyDescent="0.3">
      <c r="A167" s="35" t="s">
        <v>208</v>
      </c>
      <c r="B167" s="13">
        <v>487292.90500000003</v>
      </c>
      <c r="C167" s="13">
        <v>5189535.699</v>
      </c>
      <c r="D167" s="13">
        <f t="shared" si="14"/>
        <v>487293.08940000006</v>
      </c>
      <c r="E167" s="13">
        <f t="shared" si="15"/>
        <v>5189535.9055000003</v>
      </c>
      <c r="F167" s="13">
        <f t="shared" si="16"/>
        <v>487293.04200000002</v>
      </c>
      <c r="G167" s="13">
        <f t="shared" si="17"/>
        <v>5189535.95</v>
      </c>
      <c r="H167" s="13">
        <f t="shared" si="11"/>
        <v>4.7400000039488077E-2</v>
      </c>
      <c r="I167" s="13">
        <f t="shared" si="12"/>
        <v>-4.4499999843537807E-2</v>
      </c>
      <c r="J167" s="13">
        <f t="shared" si="13"/>
        <v>6.5015459621680247E-2</v>
      </c>
    </row>
    <row r="168" spans="1:10" x14ac:dyDescent="0.3">
      <c r="A168" s="35" t="s">
        <v>209</v>
      </c>
      <c r="B168" s="13">
        <v>487622.50199999998</v>
      </c>
      <c r="C168" s="13">
        <v>5189524.818</v>
      </c>
      <c r="D168" s="13">
        <f t="shared" si="14"/>
        <v>487622.68640000001</v>
      </c>
      <c r="E168" s="13">
        <f t="shared" si="15"/>
        <v>5189525.0245000003</v>
      </c>
      <c r="F168" s="13">
        <f t="shared" si="16"/>
        <v>487622.63899999997</v>
      </c>
      <c r="G168" s="13">
        <f t="shared" si="17"/>
        <v>5189525.0690000001</v>
      </c>
      <c r="H168" s="13">
        <f t="shared" si="11"/>
        <v>4.7400000039488077E-2</v>
      </c>
      <c r="I168" s="13">
        <f t="shared" si="12"/>
        <v>-4.4499999843537807E-2</v>
      </c>
      <c r="J168" s="13">
        <f t="shared" si="13"/>
        <v>6.5015459621680247E-2</v>
      </c>
    </row>
    <row r="169" spans="1:10" x14ac:dyDescent="0.3">
      <c r="A169" s="35" t="s">
        <v>210</v>
      </c>
      <c r="B169" s="13">
        <v>487609.158</v>
      </c>
      <c r="C169" s="13">
        <v>5189642.4730000002</v>
      </c>
      <c r="D169" s="13">
        <f t="shared" si="14"/>
        <v>487609.34240000002</v>
      </c>
      <c r="E169" s="13">
        <f t="shared" si="15"/>
        <v>5189642.6795000006</v>
      </c>
      <c r="F169" s="13">
        <f t="shared" si="16"/>
        <v>487609.29499999998</v>
      </c>
      <c r="G169" s="13">
        <f t="shared" si="17"/>
        <v>5189642.7240000004</v>
      </c>
      <c r="H169" s="13">
        <f t="shared" si="11"/>
        <v>4.7400000039488077E-2</v>
      </c>
      <c r="I169" s="13">
        <f t="shared" si="12"/>
        <v>-4.4499999843537807E-2</v>
      </c>
      <c r="J169" s="13">
        <f t="shared" si="13"/>
        <v>6.5015459621680247E-2</v>
      </c>
    </row>
    <row r="170" spans="1:10" x14ac:dyDescent="0.3">
      <c r="A170" s="35" t="s">
        <v>211</v>
      </c>
      <c r="B170" s="13">
        <v>487607.75699999998</v>
      </c>
      <c r="C170" s="13">
        <v>5189749.2860000003</v>
      </c>
      <c r="D170" s="13">
        <f t="shared" si="14"/>
        <v>487607.94140000001</v>
      </c>
      <c r="E170" s="13">
        <f t="shared" si="15"/>
        <v>5189749.4925000006</v>
      </c>
      <c r="F170" s="13">
        <f t="shared" si="16"/>
        <v>487607.89399999997</v>
      </c>
      <c r="G170" s="13">
        <f t="shared" si="17"/>
        <v>5189749.5370000005</v>
      </c>
      <c r="H170" s="13">
        <f t="shared" si="11"/>
        <v>4.7400000039488077E-2</v>
      </c>
      <c r="I170" s="13">
        <f t="shared" si="12"/>
        <v>-4.4499999843537807E-2</v>
      </c>
      <c r="J170" s="13">
        <f t="shared" si="13"/>
        <v>6.5015459621680247E-2</v>
      </c>
    </row>
    <row r="171" spans="1:10" x14ac:dyDescent="0.3">
      <c r="A171" s="35" t="s">
        <v>212</v>
      </c>
      <c r="B171" s="13">
        <v>487606.91899999999</v>
      </c>
      <c r="C171" s="13">
        <v>5189833.0449999999</v>
      </c>
      <c r="D171" s="13">
        <f t="shared" si="14"/>
        <v>487607.10340000002</v>
      </c>
      <c r="E171" s="13">
        <f t="shared" si="15"/>
        <v>5189833.2515000002</v>
      </c>
      <c r="F171" s="13">
        <f t="shared" si="16"/>
        <v>487607.05599999998</v>
      </c>
      <c r="G171" s="13">
        <f t="shared" si="17"/>
        <v>5189833.2960000001</v>
      </c>
      <c r="H171" s="13">
        <f t="shared" si="11"/>
        <v>4.7400000039488077E-2</v>
      </c>
      <c r="I171" s="13">
        <f t="shared" si="12"/>
        <v>-4.4499999843537807E-2</v>
      </c>
      <c r="J171" s="13">
        <f t="shared" si="13"/>
        <v>6.5015459621680247E-2</v>
      </c>
    </row>
    <row r="172" spans="1:10" x14ac:dyDescent="0.3">
      <c r="A172" s="35" t="s">
        <v>213</v>
      </c>
      <c r="B172" s="13">
        <v>487303.14600000001</v>
      </c>
      <c r="C172" s="13">
        <v>5189238.2039999999</v>
      </c>
      <c r="D172" s="13">
        <f t="shared" si="14"/>
        <v>487303.33040000004</v>
      </c>
      <c r="E172" s="13">
        <f t="shared" si="15"/>
        <v>5189238.4105000002</v>
      </c>
      <c r="F172" s="13">
        <f t="shared" si="16"/>
        <v>487303.283</v>
      </c>
      <c r="G172" s="13">
        <f t="shared" si="17"/>
        <v>5189238.4550000001</v>
      </c>
      <c r="H172" s="13">
        <f t="shared" si="11"/>
        <v>4.7400000039488077E-2</v>
      </c>
      <c r="I172" s="13">
        <f t="shared" si="12"/>
        <v>-4.4499999843537807E-2</v>
      </c>
      <c r="J172" s="13">
        <f t="shared" si="13"/>
        <v>6.5015459621680247E-2</v>
      </c>
    </row>
    <row r="173" spans="1:10" x14ac:dyDescent="0.3">
      <c r="A173" s="35" t="s">
        <v>214</v>
      </c>
      <c r="B173" s="13">
        <v>487486.37599999999</v>
      </c>
      <c r="C173" s="13">
        <v>5189223.08</v>
      </c>
      <c r="D173" s="13">
        <f t="shared" si="14"/>
        <v>487486.56040000002</v>
      </c>
      <c r="E173" s="13">
        <f t="shared" si="15"/>
        <v>5189223.2865000004</v>
      </c>
      <c r="F173" s="13">
        <f t="shared" si="16"/>
        <v>487486.51299999998</v>
      </c>
      <c r="G173" s="13">
        <f t="shared" si="17"/>
        <v>5189223.3310000002</v>
      </c>
      <c r="H173" s="13">
        <f t="shared" si="11"/>
        <v>4.7400000039488077E-2</v>
      </c>
      <c r="I173" s="13">
        <f t="shared" si="12"/>
        <v>-4.4499999843537807E-2</v>
      </c>
      <c r="J173" s="13">
        <f t="shared" si="13"/>
        <v>6.5015459621680247E-2</v>
      </c>
    </row>
    <row r="174" spans="1:10" x14ac:dyDescent="0.3">
      <c r="A174" s="35" t="s">
        <v>215</v>
      </c>
      <c r="B174" s="13">
        <v>487733.228</v>
      </c>
      <c r="C174" s="13">
        <v>5189051.699</v>
      </c>
      <c r="D174" s="13">
        <f t="shared" si="14"/>
        <v>487733.41240000003</v>
      </c>
      <c r="E174" s="13">
        <f t="shared" si="15"/>
        <v>5189051.9055000003</v>
      </c>
      <c r="F174" s="13">
        <f t="shared" si="16"/>
        <v>487733.36499999999</v>
      </c>
      <c r="G174" s="13">
        <f t="shared" si="17"/>
        <v>5189051.95</v>
      </c>
      <c r="H174" s="13">
        <f t="shared" si="11"/>
        <v>4.7400000039488077E-2</v>
      </c>
      <c r="I174" s="13">
        <f t="shared" si="12"/>
        <v>-4.4499999843537807E-2</v>
      </c>
      <c r="J174" s="13">
        <f t="shared" si="13"/>
        <v>6.5015459621680247E-2</v>
      </c>
    </row>
    <row r="175" spans="1:10" x14ac:dyDescent="0.3">
      <c r="A175" s="35" t="s">
        <v>216</v>
      </c>
      <c r="B175" s="13">
        <v>487806.489</v>
      </c>
      <c r="C175" s="13">
        <v>5188979.28</v>
      </c>
      <c r="D175" s="13">
        <f t="shared" si="14"/>
        <v>487806.67340000003</v>
      </c>
      <c r="E175" s="13">
        <f t="shared" si="15"/>
        <v>5188979.4865000006</v>
      </c>
      <c r="F175" s="13">
        <f t="shared" si="16"/>
        <v>487806.62599999999</v>
      </c>
      <c r="G175" s="13">
        <f t="shared" si="17"/>
        <v>5188979.5310000004</v>
      </c>
      <c r="H175" s="13">
        <f t="shared" si="11"/>
        <v>4.7400000039488077E-2</v>
      </c>
      <c r="I175" s="13">
        <f t="shared" si="12"/>
        <v>-4.4499999843537807E-2</v>
      </c>
      <c r="J175" s="13">
        <f t="shared" si="13"/>
        <v>6.5015459621680247E-2</v>
      </c>
    </row>
    <row r="176" spans="1:10" x14ac:dyDescent="0.3">
      <c r="A176" s="35" t="s">
        <v>217</v>
      </c>
      <c r="B176" s="13">
        <v>487635.47100000002</v>
      </c>
      <c r="C176" s="13">
        <v>5188967.3849999998</v>
      </c>
      <c r="D176" s="13">
        <f t="shared" si="14"/>
        <v>487635.65540000005</v>
      </c>
      <c r="E176" s="13">
        <f t="shared" si="15"/>
        <v>5188967.5915000001</v>
      </c>
      <c r="F176" s="13">
        <f t="shared" si="16"/>
        <v>487635.60800000001</v>
      </c>
      <c r="G176" s="13">
        <f t="shared" si="17"/>
        <v>5188967.6359999999</v>
      </c>
      <c r="H176" s="13">
        <f t="shared" si="11"/>
        <v>4.7400000039488077E-2</v>
      </c>
      <c r="I176" s="13">
        <f t="shared" si="12"/>
        <v>-4.4499999843537807E-2</v>
      </c>
      <c r="J176" s="13">
        <f t="shared" si="13"/>
        <v>6.5015459621680247E-2</v>
      </c>
    </row>
    <row r="177" spans="1:10" x14ac:dyDescent="0.3">
      <c r="A177" s="35" t="s">
        <v>218</v>
      </c>
      <c r="B177" s="13">
        <v>487570.38500000001</v>
      </c>
      <c r="C177" s="13">
        <v>5189224.5630000001</v>
      </c>
      <c r="D177" s="13">
        <f t="shared" si="14"/>
        <v>487570.56940000004</v>
      </c>
      <c r="E177" s="13">
        <f t="shared" si="15"/>
        <v>5189224.7695000004</v>
      </c>
      <c r="F177" s="13">
        <f t="shared" si="16"/>
        <v>487570.522</v>
      </c>
      <c r="G177" s="13">
        <f t="shared" si="17"/>
        <v>5189224.8140000002</v>
      </c>
      <c r="H177" s="13">
        <f t="shared" si="11"/>
        <v>4.7400000039488077E-2</v>
      </c>
      <c r="I177" s="13">
        <f t="shared" si="12"/>
        <v>-4.4499999843537807E-2</v>
      </c>
      <c r="J177" s="13">
        <f t="shared" si="13"/>
        <v>6.5015459621680247E-2</v>
      </c>
    </row>
    <row r="178" spans="1:10" x14ac:dyDescent="0.3">
      <c r="A178" s="35" t="s">
        <v>219</v>
      </c>
      <c r="B178" s="13">
        <v>487737.73499999999</v>
      </c>
      <c r="C178" s="13">
        <v>5189223.4280000003</v>
      </c>
      <c r="D178" s="13">
        <f t="shared" si="14"/>
        <v>487737.91940000001</v>
      </c>
      <c r="E178" s="13">
        <f t="shared" si="15"/>
        <v>5189223.6345000006</v>
      </c>
      <c r="F178" s="13">
        <f t="shared" si="16"/>
        <v>487737.87199999997</v>
      </c>
      <c r="G178" s="13">
        <f t="shared" si="17"/>
        <v>5189223.6790000005</v>
      </c>
      <c r="H178" s="13">
        <f t="shared" si="11"/>
        <v>4.7400000039488077E-2</v>
      </c>
      <c r="I178" s="13">
        <f t="shared" si="12"/>
        <v>-4.4499999843537807E-2</v>
      </c>
      <c r="J178" s="13">
        <f t="shared" si="13"/>
        <v>6.5015459621680247E-2</v>
      </c>
    </row>
    <row r="179" spans="1:10" x14ac:dyDescent="0.3">
      <c r="A179" s="35" t="s">
        <v>220</v>
      </c>
      <c r="B179" s="13">
        <v>487821.98100000003</v>
      </c>
      <c r="C179" s="13">
        <v>5189140.2</v>
      </c>
      <c r="D179" s="13">
        <f t="shared" si="14"/>
        <v>487822.16540000006</v>
      </c>
      <c r="E179" s="13">
        <f t="shared" si="15"/>
        <v>5189140.4065000005</v>
      </c>
      <c r="F179" s="13">
        <f t="shared" si="16"/>
        <v>487822.11800000002</v>
      </c>
      <c r="G179" s="13">
        <f t="shared" si="17"/>
        <v>5189140.4510000004</v>
      </c>
      <c r="H179" s="13">
        <f t="shared" si="11"/>
        <v>4.7400000039488077E-2</v>
      </c>
      <c r="I179" s="13">
        <f t="shared" si="12"/>
        <v>-4.4499999843537807E-2</v>
      </c>
      <c r="J179" s="13">
        <f t="shared" si="13"/>
        <v>6.5015459621680247E-2</v>
      </c>
    </row>
    <row r="180" spans="1:10" x14ac:dyDescent="0.3">
      <c r="A180" s="35" t="s">
        <v>221</v>
      </c>
      <c r="B180" s="13">
        <v>487738.179</v>
      </c>
      <c r="C180" s="13">
        <v>5189139.4919999996</v>
      </c>
      <c r="D180" s="13">
        <f t="shared" si="14"/>
        <v>487738.36340000003</v>
      </c>
      <c r="E180" s="13">
        <f t="shared" si="15"/>
        <v>5189139.6984999999</v>
      </c>
      <c r="F180" s="13">
        <f t="shared" si="16"/>
        <v>487738.31599999999</v>
      </c>
      <c r="G180" s="13">
        <f t="shared" si="17"/>
        <v>5189139.7429999998</v>
      </c>
      <c r="H180" s="13">
        <f t="shared" si="11"/>
        <v>4.7400000039488077E-2</v>
      </c>
      <c r="I180" s="13">
        <f t="shared" si="12"/>
        <v>-4.4499999843537807E-2</v>
      </c>
      <c r="J180" s="13">
        <f t="shared" si="13"/>
        <v>6.5015459621680247E-2</v>
      </c>
    </row>
    <row r="181" spans="1:10" x14ac:dyDescent="0.3">
      <c r="A181" s="35" t="s">
        <v>222</v>
      </c>
      <c r="B181" s="13">
        <v>487737.32299999997</v>
      </c>
      <c r="C181" s="13">
        <v>5188876.9069999997</v>
      </c>
      <c r="D181" s="13">
        <f t="shared" si="14"/>
        <v>487737.5074</v>
      </c>
      <c r="E181" s="13">
        <f t="shared" si="15"/>
        <v>5188877.1135</v>
      </c>
      <c r="F181" s="13">
        <f t="shared" si="16"/>
        <v>487737.45999999996</v>
      </c>
      <c r="G181" s="13">
        <f t="shared" si="17"/>
        <v>5188877.1579999998</v>
      </c>
      <c r="H181" s="13">
        <f t="shared" si="11"/>
        <v>4.7400000039488077E-2</v>
      </c>
      <c r="I181" s="13">
        <f t="shared" si="12"/>
        <v>-4.4499999843537807E-2</v>
      </c>
      <c r="J181" s="13">
        <f t="shared" si="13"/>
        <v>6.5015459621680247E-2</v>
      </c>
    </row>
    <row r="182" spans="1:10" x14ac:dyDescent="0.3">
      <c r="A182" s="35" t="s">
        <v>223</v>
      </c>
      <c r="B182" s="13">
        <v>488032.158</v>
      </c>
      <c r="C182" s="13">
        <v>5189811.9160000002</v>
      </c>
      <c r="D182" s="13">
        <f t="shared" si="14"/>
        <v>488032.34240000002</v>
      </c>
      <c r="E182" s="13">
        <f t="shared" si="15"/>
        <v>5189812.1225000005</v>
      </c>
      <c r="F182" s="13">
        <f t="shared" si="16"/>
        <v>488032.29499999998</v>
      </c>
      <c r="G182" s="13">
        <f t="shared" si="17"/>
        <v>5189812.1670000004</v>
      </c>
      <c r="H182" s="13">
        <f t="shared" si="11"/>
        <v>4.7400000039488077E-2</v>
      </c>
      <c r="I182" s="13">
        <f t="shared" si="12"/>
        <v>-4.4499999843537807E-2</v>
      </c>
      <c r="J182" s="13">
        <f t="shared" si="13"/>
        <v>6.5015459621680247E-2</v>
      </c>
    </row>
    <row r="183" spans="1:10" x14ac:dyDescent="0.3">
      <c r="A183" s="35" t="s">
        <v>224</v>
      </c>
      <c r="B183" s="13">
        <v>487870.81199999998</v>
      </c>
      <c r="C183" s="13">
        <v>5189504.7750000004</v>
      </c>
      <c r="D183" s="13">
        <f t="shared" si="14"/>
        <v>487870.9964</v>
      </c>
      <c r="E183" s="13">
        <f t="shared" si="15"/>
        <v>5189504.9815000007</v>
      </c>
      <c r="F183" s="13">
        <f t="shared" si="16"/>
        <v>487870.94899999996</v>
      </c>
      <c r="G183" s="13">
        <f t="shared" si="17"/>
        <v>5189505.0260000005</v>
      </c>
      <c r="H183" s="13">
        <f t="shared" si="11"/>
        <v>4.7400000039488077E-2</v>
      </c>
      <c r="I183" s="13">
        <f t="shared" si="12"/>
        <v>-4.4499999843537807E-2</v>
      </c>
      <c r="J183" s="13">
        <f t="shared" si="13"/>
        <v>6.5015459621680247E-2</v>
      </c>
    </row>
    <row r="184" spans="1:10" x14ac:dyDescent="0.3">
      <c r="A184" s="35" t="s">
        <v>225</v>
      </c>
      <c r="B184" s="13">
        <v>487871.70899999997</v>
      </c>
      <c r="C184" s="13">
        <v>5189581.1359999999</v>
      </c>
      <c r="D184" s="13">
        <f t="shared" si="14"/>
        <v>487871.8934</v>
      </c>
      <c r="E184" s="13">
        <f t="shared" si="15"/>
        <v>5189581.3425000003</v>
      </c>
      <c r="F184" s="13">
        <f t="shared" si="16"/>
        <v>487871.84599999996</v>
      </c>
      <c r="G184" s="13">
        <f t="shared" si="17"/>
        <v>5189581.3870000001</v>
      </c>
      <c r="H184" s="13">
        <f t="shared" si="11"/>
        <v>4.7400000039488077E-2</v>
      </c>
      <c r="I184" s="13">
        <f t="shared" si="12"/>
        <v>-4.4499999843537807E-2</v>
      </c>
      <c r="J184" s="13">
        <f t="shared" si="13"/>
        <v>6.5015459621680247E-2</v>
      </c>
    </row>
    <row r="185" spans="1:10" x14ac:dyDescent="0.3">
      <c r="A185" s="35" t="s">
        <v>226</v>
      </c>
      <c r="B185" s="13">
        <v>487871.52100000001</v>
      </c>
      <c r="C185" s="13">
        <v>5189657.5690000001</v>
      </c>
      <c r="D185" s="13">
        <f t="shared" si="14"/>
        <v>487871.70540000004</v>
      </c>
      <c r="E185" s="13">
        <f t="shared" si="15"/>
        <v>5189657.7755000005</v>
      </c>
      <c r="F185" s="13">
        <f t="shared" si="16"/>
        <v>487871.658</v>
      </c>
      <c r="G185" s="13">
        <f t="shared" si="17"/>
        <v>5189657.82</v>
      </c>
      <c r="H185" s="13">
        <f t="shared" ref="H185:H193" si="18">D185-F185</f>
        <v>4.7400000039488077E-2</v>
      </c>
      <c r="I185" s="13">
        <f t="shared" ref="I185:I193" si="19">E185-G185</f>
        <v>-4.4499999843537807E-2</v>
      </c>
      <c r="J185" s="13">
        <f t="shared" si="13"/>
        <v>6.5015459621680247E-2</v>
      </c>
    </row>
    <row r="186" spans="1:10" x14ac:dyDescent="0.3">
      <c r="A186" s="35" t="s">
        <v>227</v>
      </c>
      <c r="B186" s="13">
        <v>487871.48</v>
      </c>
      <c r="C186" s="13">
        <v>5189733.3959999997</v>
      </c>
      <c r="D186" s="13">
        <f t="shared" si="14"/>
        <v>487871.66440000001</v>
      </c>
      <c r="E186" s="13">
        <f t="shared" si="15"/>
        <v>5189733.6025</v>
      </c>
      <c r="F186" s="13">
        <f t="shared" si="16"/>
        <v>487871.61699999997</v>
      </c>
      <c r="G186" s="13">
        <f t="shared" si="17"/>
        <v>5189733.6469999999</v>
      </c>
      <c r="H186" s="13">
        <f t="shared" si="18"/>
        <v>4.7400000039488077E-2</v>
      </c>
      <c r="I186" s="13">
        <f t="shared" si="19"/>
        <v>-4.4499999843537807E-2</v>
      </c>
      <c r="J186" s="13">
        <f t="shared" si="13"/>
        <v>6.5015459621680247E-2</v>
      </c>
    </row>
    <row r="187" spans="1:10" x14ac:dyDescent="0.3">
      <c r="A187" s="35" t="s">
        <v>228</v>
      </c>
      <c r="B187" s="13">
        <v>487872.34299999999</v>
      </c>
      <c r="C187" s="13">
        <v>5189809.46</v>
      </c>
      <c r="D187" s="13">
        <f t="shared" si="14"/>
        <v>487872.52740000002</v>
      </c>
      <c r="E187" s="13">
        <f t="shared" si="15"/>
        <v>5189809.6665000003</v>
      </c>
      <c r="F187" s="13">
        <f t="shared" si="16"/>
        <v>487872.48</v>
      </c>
      <c r="G187" s="13">
        <f t="shared" si="17"/>
        <v>5189809.7110000001</v>
      </c>
      <c r="H187" s="13">
        <f t="shared" si="18"/>
        <v>4.7400000039488077E-2</v>
      </c>
      <c r="I187" s="13">
        <f t="shared" si="19"/>
        <v>-4.4499999843537807E-2</v>
      </c>
      <c r="J187" s="13">
        <f t="shared" si="13"/>
        <v>6.5015459621680247E-2</v>
      </c>
    </row>
    <row r="188" spans="1:10" x14ac:dyDescent="0.3">
      <c r="A188" s="35" t="s">
        <v>229</v>
      </c>
      <c r="B188" s="13">
        <v>488030.68599999999</v>
      </c>
      <c r="C188" s="13">
        <v>5189887.591</v>
      </c>
      <c r="D188" s="13">
        <f t="shared" si="14"/>
        <v>488030.87040000001</v>
      </c>
      <c r="E188" s="13">
        <f t="shared" si="15"/>
        <v>5189887.7975000003</v>
      </c>
      <c r="F188" s="13">
        <f t="shared" si="16"/>
        <v>488030.82299999997</v>
      </c>
      <c r="G188" s="13">
        <f t="shared" si="17"/>
        <v>5189887.8420000002</v>
      </c>
      <c r="H188" s="13">
        <f t="shared" si="18"/>
        <v>4.7400000039488077E-2</v>
      </c>
      <c r="I188" s="13">
        <f t="shared" si="19"/>
        <v>-4.4499999843537807E-2</v>
      </c>
      <c r="J188" s="13">
        <f t="shared" si="13"/>
        <v>6.5015459621680247E-2</v>
      </c>
    </row>
    <row r="189" spans="1:10" x14ac:dyDescent="0.3">
      <c r="A189" s="35" t="s">
        <v>230</v>
      </c>
      <c r="B189" s="13">
        <v>487953.21799999999</v>
      </c>
      <c r="C189" s="13">
        <v>5189886.9349999996</v>
      </c>
      <c r="D189" s="13">
        <f t="shared" si="14"/>
        <v>487953.40240000002</v>
      </c>
      <c r="E189" s="13">
        <f t="shared" si="15"/>
        <v>5189887.1414999999</v>
      </c>
      <c r="F189" s="13">
        <f t="shared" si="16"/>
        <v>487953.35499999998</v>
      </c>
      <c r="G189" s="13">
        <f t="shared" si="17"/>
        <v>5189887.1859999998</v>
      </c>
      <c r="H189" s="13">
        <f t="shared" si="18"/>
        <v>4.7400000039488077E-2</v>
      </c>
      <c r="I189" s="13">
        <f t="shared" si="19"/>
        <v>-4.4499999843537807E-2</v>
      </c>
      <c r="J189" s="13">
        <f t="shared" si="13"/>
        <v>6.5015459621680247E-2</v>
      </c>
    </row>
    <row r="190" spans="1:10" x14ac:dyDescent="0.3">
      <c r="A190" s="35" t="s">
        <v>231</v>
      </c>
      <c r="B190" s="13">
        <v>487954.348</v>
      </c>
      <c r="C190" s="13">
        <v>5189810.8669999996</v>
      </c>
      <c r="D190" s="13">
        <f t="shared" si="14"/>
        <v>487954.53240000003</v>
      </c>
      <c r="E190" s="13">
        <f t="shared" si="15"/>
        <v>5189811.0734999999</v>
      </c>
      <c r="F190" s="13">
        <f t="shared" si="16"/>
        <v>487954.48499999999</v>
      </c>
      <c r="G190" s="13">
        <f t="shared" si="17"/>
        <v>5189811.1179999998</v>
      </c>
      <c r="H190" s="13">
        <f t="shared" si="18"/>
        <v>4.7400000039488077E-2</v>
      </c>
      <c r="I190" s="13">
        <f t="shared" si="19"/>
        <v>-4.4499999843537807E-2</v>
      </c>
      <c r="J190" s="13">
        <f t="shared" si="13"/>
        <v>6.5015459621680247E-2</v>
      </c>
    </row>
    <row r="191" spans="1:10" x14ac:dyDescent="0.3">
      <c r="A191" s="35" t="s">
        <v>232</v>
      </c>
      <c r="B191" s="13">
        <v>487955.94900000002</v>
      </c>
      <c r="C191" s="13">
        <v>5189733.6440000003</v>
      </c>
      <c r="D191" s="13">
        <f t="shared" si="14"/>
        <v>487956.13340000005</v>
      </c>
      <c r="E191" s="13">
        <f t="shared" si="15"/>
        <v>5189733.8505000006</v>
      </c>
      <c r="F191" s="13">
        <f t="shared" si="16"/>
        <v>487956.08600000001</v>
      </c>
      <c r="G191" s="13">
        <f t="shared" si="17"/>
        <v>5189733.8950000005</v>
      </c>
      <c r="H191" s="13">
        <f t="shared" si="18"/>
        <v>4.7400000039488077E-2</v>
      </c>
      <c r="I191" s="13">
        <f t="shared" si="19"/>
        <v>-4.4499999843537807E-2</v>
      </c>
      <c r="J191" s="13">
        <f t="shared" si="13"/>
        <v>6.5015459621680247E-2</v>
      </c>
    </row>
    <row r="192" spans="1:10" x14ac:dyDescent="0.3">
      <c r="A192" s="35" t="s">
        <v>233</v>
      </c>
      <c r="B192" s="13">
        <v>487956.25699999998</v>
      </c>
      <c r="C192" s="13">
        <v>5189657.8459999999</v>
      </c>
      <c r="D192" s="13">
        <f t="shared" si="14"/>
        <v>487956.44140000001</v>
      </c>
      <c r="E192" s="13">
        <f t="shared" si="15"/>
        <v>5189658.0525000002</v>
      </c>
      <c r="F192" s="13">
        <f t="shared" si="16"/>
        <v>487956.39399999997</v>
      </c>
      <c r="G192" s="13">
        <f t="shared" si="17"/>
        <v>5189658.0970000001</v>
      </c>
      <c r="H192" s="13">
        <f t="shared" si="18"/>
        <v>4.7400000039488077E-2</v>
      </c>
      <c r="I192" s="13">
        <f t="shared" si="19"/>
        <v>-4.4499999843537807E-2</v>
      </c>
      <c r="J192" s="13">
        <f t="shared" si="13"/>
        <v>6.5015459621680247E-2</v>
      </c>
    </row>
    <row r="193" spans="1:13" x14ac:dyDescent="0.3">
      <c r="A193" s="35" t="s">
        <v>234</v>
      </c>
      <c r="B193" s="13">
        <v>487956.07900000003</v>
      </c>
      <c r="C193" s="13">
        <v>5189505.5480000004</v>
      </c>
      <c r="D193" s="13">
        <f t="shared" si="14"/>
        <v>487956.26340000005</v>
      </c>
      <c r="E193" s="13">
        <f t="shared" si="15"/>
        <v>5189505.7545000007</v>
      </c>
      <c r="F193" s="13">
        <f t="shared" si="16"/>
        <v>487956.21600000001</v>
      </c>
      <c r="G193" s="13">
        <f t="shared" si="17"/>
        <v>5189505.7990000006</v>
      </c>
      <c r="H193" s="13">
        <f t="shared" si="18"/>
        <v>4.7400000039488077E-2</v>
      </c>
      <c r="I193" s="13">
        <f t="shared" si="19"/>
        <v>-4.4499999843537807E-2</v>
      </c>
      <c r="J193" s="13">
        <f t="shared" si="13"/>
        <v>6.5015459621680247E-2</v>
      </c>
    </row>
    <row r="194" spans="1:13" x14ac:dyDescent="0.3">
      <c r="A194" s="54" t="s">
        <v>540</v>
      </c>
      <c r="B194" s="6"/>
      <c r="C194" s="6"/>
      <c r="D194" s="13">
        <v>488015.69576465449</v>
      </c>
      <c r="E194" s="13">
        <v>5189870.846538106</v>
      </c>
      <c r="F194" s="5" t="s">
        <v>543</v>
      </c>
      <c r="K194" s="39"/>
      <c r="L194" s="39"/>
      <c r="M194" s="39"/>
    </row>
    <row r="195" spans="1:13" x14ac:dyDescent="0.3">
      <c r="F195" s="5" t="s">
        <v>546</v>
      </c>
    </row>
    <row r="201" spans="1:13" x14ac:dyDescent="0.3">
      <c r="G201" s="5">
        <f>90-58</f>
        <v>32</v>
      </c>
    </row>
  </sheetData>
  <mergeCells count="2">
    <mergeCell ref="C6:E6"/>
    <mergeCell ref="F6:H6"/>
  </mergeCells>
  <pageMargins left="0.7" right="0.7" top="0.75" bottom="0.75" header="0.3" footer="0.3"/>
  <pageSetup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zoomScale="90" zoomScaleNormal="90" workbookViewId="0">
      <selection activeCell="Q73" sqref="Q73"/>
    </sheetView>
  </sheetViews>
  <sheetFormatPr defaultRowHeight="12" x14ac:dyDescent="0.25"/>
  <cols>
    <col min="1" max="1" width="5.6640625" style="91" bestFit="1" customWidth="1"/>
    <col min="2" max="3" width="7.6640625" style="94" customWidth="1"/>
    <col min="4" max="4" width="7.5546875" style="94" customWidth="1"/>
    <col min="5" max="6" width="8.44140625" style="94" customWidth="1"/>
    <col min="7" max="10" width="9.77734375" style="94" customWidth="1"/>
    <col min="11" max="11" width="9" style="94" customWidth="1"/>
    <col min="12" max="12" width="9.77734375" style="94" customWidth="1"/>
    <col min="13" max="13" width="8.5546875" style="94" customWidth="1"/>
    <col min="14" max="14" width="8.88671875" style="91"/>
    <col min="15" max="15" width="4.44140625" style="91" customWidth="1"/>
    <col min="16" max="16" width="21.44140625" style="91" customWidth="1"/>
    <col min="17" max="17" width="19" style="91" customWidth="1"/>
    <col min="18" max="18" width="25.33203125" style="91" customWidth="1"/>
    <col min="19" max="16384" width="8.88671875" style="91"/>
  </cols>
  <sheetData>
    <row r="1" spans="1:18" x14ac:dyDescent="0.25">
      <c r="B1" s="96"/>
      <c r="C1" s="120" t="s">
        <v>432</v>
      </c>
      <c r="D1" s="120"/>
      <c r="E1" s="120"/>
      <c r="F1" s="120"/>
      <c r="G1" s="120" t="s">
        <v>453</v>
      </c>
      <c r="H1" s="120"/>
      <c r="I1" s="120"/>
      <c r="J1" s="120"/>
      <c r="K1" s="120" t="s">
        <v>452</v>
      </c>
      <c r="L1" s="120"/>
      <c r="M1" s="120"/>
      <c r="N1" s="120"/>
    </row>
    <row r="2" spans="1:18" s="93" customFormat="1" ht="36" x14ac:dyDescent="0.3">
      <c r="A2" s="92" t="s">
        <v>259</v>
      </c>
      <c r="B2" s="85" t="s">
        <v>437</v>
      </c>
      <c r="C2" s="95" t="s">
        <v>444</v>
      </c>
      <c r="D2" s="95" t="s">
        <v>445</v>
      </c>
      <c r="E2" s="95" t="s">
        <v>439</v>
      </c>
      <c r="F2" s="95" t="s">
        <v>440</v>
      </c>
      <c r="G2" s="95" t="s">
        <v>446</v>
      </c>
      <c r="H2" s="95" t="s">
        <v>447</v>
      </c>
      <c r="I2" s="95" t="s">
        <v>451</v>
      </c>
      <c r="J2" s="95" t="s">
        <v>448</v>
      </c>
      <c r="K2" s="95" t="s">
        <v>449</v>
      </c>
      <c r="L2" s="95" t="s">
        <v>450</v>
      </c>
      <c r="M2" s="95" t="s">
        <v>441</v>
      </c>
      <c r="N2" s="95" t="s">
        <v>442</v>
      </c>
      <c r="P2" t="s">
        <v>443</v>
      </c>
      <c r="Q2"/>
      <c r="R2"/>
    </row>
    <row r="3" spans="1:18" ht="15" thickBot="1" x14ac:dyDescent="0.35">
      <c r="A3" s="92" t="s">
        <v>295</v>
      </c>
      <c r="B3" s="90" t="s">
        <v>328</v>
      </c>
      <c r="C3" s="96">
        <v>13</v>
      </c>
      <c r="D3" s="96">
        <v>9</v>
      </c>
      <c r="E3" s="96">
        <v>22</v>
      </c>
      <c r="F3" s="96">
        <v>19</v>
      </c>
      <c r="G3" s="96">
        <v>13</v>
      </c>
      <c r="H3" s="96">
        <v>9</v>
      </c>
      <c r="I3" s="96">
        <v>22</v>
      </c>
      <c r="J3" s="96">
        <v>9</v>
      </c>
      <c r="K3" s="96">
        <v>7</v>
      </c>
      <c r="L3" s="96">
        <v>7</v>
      </c>
      <c r="M3" s="96">
        <v>14</v>
      </c>
      <c r="N3" s="96">
        <v>10</v>
      </c>
      <c r="P3"/>
      <c r="Q3"/>
      <c r="R3"/>
    </row>
    <row r="4" spans="1:18" ht="14.4" x14ac:dyDescent="0.3">
      <c r="A4" s="92" t="s">
        <v>274</v>
      </c>
      <c r="B4" s="90" t="s">
        <v>354</v>
      </c>
      <c r="C4" s="96">
        <v>10</v>
      </c>
      <c r="D4" s="96">
        <v>6</v>
      </c>
      <c r="E4" s="96">
        <v>16</v>
      </c>
      <c r="F4" s="96">
        <v>16</v>
      </c>
      <c r="G4" s="96">
        <v>10</v>
      </c>
      <c r="H4" s="96">
        <v>6</v>
      </c>
      <c r="I4" s="96">
        <v>16</v>
      </c>
      <c r="J4" s="96">
        <v>11</v>
      </c>
      <c r="K4" s="96">
        <v>13</v>
      </c>
      <c r="L4" s="96">
        <v>10</v>
      </c>
      <c r="M4" s="96">
        <v>23</v>
      </c>
      <c r="N4" s="96">
        <v>10</v>
      </c>
      <c r="P4" s="58"/>
      <c r="Q4" s="58" t="s">
        <v>439</v>
      </c>
      <c r="R4" s="58" t="s">
        <v>441</v>
      </c>
    </row>
    <row r="5" spans="1:18" ht="14.4" x14ac:dyDescent="0.3">
      <c r="A5" s="92" t="s">
        <v>279</v>
      </c>
      <c r="B5" s="90" t="s">
        <v>329</v>
      </c>
      <c r="C5" s="96">
        <v>10</v>
      </c>
      <c r="D5" s="96">
        <v>9</v>
      </c>
      <c r="E5" s="96">
        <v>19</v>
      </c>
      <c r="F5" s="96">
        <v>19</v>
      </c>
      <c r="G5" s="96">
        <v>10</v>
      </c>
      <c r="H5" s="96">
        <v>9</v>
      </c>
      <c r="I5" s="96">
        <v>19</v>
      </c>
      <c r="J5" s="96">
        <v>11</v>
      </c>
      <c r="K5" s="96">
        <v>11</v>
      </c>
      <c r="L5" s="96">
        <v>7</v>
      </c>
      <c r="M5" s="96">
        <v>18</v>
      </c>
      <c r="N5" s="96">
        <v>8</v>
      </c>
      <c r="P5" s="56" t="s">
        <v>367</v>
      </c>
      <c r="Q5" s="56">
        <v>19.727272727272727</v>
      </c>
      <c r="R5" s="56">
        <v>18.181818181818183</v>
      </c>
    </row>
    <row r="6" spans="1:18" ht="14.4" x14ac:dyDescent="0.3">
      <c r="A6" s="92" t="s">
        <v>276</v>
      </c>
      <c r="B6" s="90" t="s">
        <v>330</v>
      </c>
      <c r="C6" s="96">
        <v>12</v>
      </c>
      <c r="D6" s="96">
        <v>8</v>
      </c>
      <c r="E6" s="96">
        <v>20</v>
      </c>
      <c r="F6" s="96">
        <v>20</v>
      </c>
      <c r="G6" s="96">
        <v>12</v>
      </c>
      <c r="H6" s="96">
        <v>8</v>
      </c>
      <c r="I6" s="96">
        <v>20</v>
      </c>
      <c r="J6" s="96">
        <v>13</v>
      </c>
      <c r="K6" s="96">
        <v>10</v>
      </c>
      <c r="L6" s="96">
        <v>9</v>
      </c>
      <c r="M6" s="96">
        <v>19</v>
      </c>
      <c r="N6" s="96">
        <v>8</v>
      </c>
      <c r="P6" s="56" t="s">
        <v>368</v>
      </c>
      <c r="Q6" s="56">
        <v>4.142045454545439</v>
      </c>
      <c r="R6" s="56">
        <v>8.4034090909090651</v>
      </c>
    </row>
    <row r="7" spans="1:18" ht="14.4" x14ac:dyDescent="0.3">
      <c r="A7" s="92" t="s">
        <v>286</v>
      </c>
      <c r="B7" s="90" t="s">
        <v>331</v>
      </c>
      <c r="C7" s="96">
        <v>12</v>
      </c>
      <c r="D7" s="96">
        <v>9</v>
      </c>
      <c r="E7" s="96">
        <v>21</v>
      </c>
      <c r="F7" s="96">
        <v>19</v>
      </c>
      <c r="G7" s="96">
        <v>12</v>
      </c>
      <c r="H7" s="96">
        <v>9</v>
      </c>
      <c r="I7" s="96">
        <v>21</v>
      </c>
      <c r="J7" s="96">
        <v>10</v>
      </c>
      <c r="K7" s="96">
        <v>9</v>
      </c>
      <c r="L7" s="96">
        <v>7</v>
      </c>
      <c r="M7" s="96">
        <v>16</v>
      </c>
      <c r="N7" s="96">
        <v>8</v>
      </c>
      <c r="P7" s="56" t="s">
        <v>369</v>
      </c>
      <c r="Q7" s="56">
        <v>33</v>
      </c>
      <c r="R7" s="56">
        <v>33</v>
      </c>
    </row>
    <row r="8" spans="1:18" ht="14.4" x14ac:dyDescent="0.3">
      <c r="A8" s="92" t="s">
        <v>281</v>
      </c>
      <c r="B8" s="90" t="s">
        <v>332</v>
      </c>
      <c r="C8" s="96">
        <v>13</v>
      </c>
      <c r="D8" s="96">
        <v>10</v>
      </c>
      <c r="E8" s="96">
        <v>23</v>
      </c>
      <c r="F8" s="96">
        <v>21</v>
      </c>
      <c r="G8" s="96">
        <v>13</v>
      </c>
      <c r="H8" s="96">
        <v>10</v>
      </c>
      <c r="I8" s="96">
        <v>23</v>
      </c>
      <c r="J8" s="96">
        <v>13</v>
      </c>
      <c r="K8" s="96">
        <v>9</v>
      </c>
      <c r="L8" s="96">
        <v>8</v>
      </c>
      <c r="M8" s="96">
        <v>17</v>
      </c>
      <c r="N8" s="96">
        <v>10</v>
      </c>
      <c r="P8" s="56" t="s">
        <v>371</v>
      </c>
      <c r="Q8" s="56">
        <v>0</v>
      </c>
      <c r="R8" s="56"/>
    </row>
    <row r="9" spans="1:18" ht="14.4" x14ac:dyDescent="0.3">
      <c r="A9" s="84" t="s">
        <v>290</v>
      </c>
      <c r="B9" s="90" t="s">
        <v>333</v>
      </c>
      <c r="C9" s="96">
        <v>12</v>
      </c>
      <c r="D9" s="96">
        <v>8</v>
      </c>
      <c r="E9" s="96">
        <v>20</v>
      </c>
      <c r="F9" s="96">
        <v>20</v>
      </c>
      <c r="G9" s="96">
        <v>12</v>
      </c>
      <c r="H9" s="96">
        <v>8</v>
      </c>
      <c r="I9" s="96">
        <v>20</v>
      </c>
      <c r="J9" s="96">
        <v>14</v>
      </c>
      <c r="K9" s="96">
        <v>8</v>
      </c>
      <c r="L9" s="96">
        <v>10</v>
      </c>
      <c r="M9" s="96">
        <v>18</v>
      </c>
      <c r="N9" s="96">
        <v>8</v>
      </c>
      <c r="P9" s="56" t="s">
        <v>372</v>
      </c>
      <c r="Q9" s="56">
        <v>57</v>
      </c>
      <c r="R9" s="56"/>
    </row>
    <row r="10" spans="1:18" ht="14.4" x14ac:dyDescent="0.3">
      <c r="A10" s="84" t="s">
        <v>280</v>
      </c>
      <c r="B10" s="90" t="s">
        <v>334</v>
      </c>
      <c r="C10" s="96">
        <v>10</v>
      </c>
      <c r="D10" s="96">
        <v>10</v>
      </c>
      <c r="E10" s="96">
        <v>20</v>
      </c>
      <c r="F10" s="96">
        <v>18</v>
      </c>
      <c r="G10" s="96">
        <v>9</v>
      </c>
      <c r="H10" s="96">
        <v>9</v>
      </c>
      <c r="I10" s="96">
        <v>18</v>
      </c>
      <c r="J10" s="96">
        <v>4</v>
      </c>
      <c r="K10" s="96">
        <v>12</v>
      </c>
      <c r="L10" s="96">
        <v>8</v>
      </c>
      <c r="M10" s="96">
        <v>20</v>
      </c>
      <c r="N10" s="96">
        <v>12</v>
      </c>
      <c r="P10" s="56" t="s">
        <v>373</v>
      </c>
      <c r="Q10" s="56">
        <v>2.5065132546332518</v>
      </c>
      <c r="R10" s="56"/>
    </row>
    <row r="11" spans="1:18" ht="14.4" x14ac:dyDescent="0.3">
      <c r="A11" s="84" t="s">
        <v>271</v>
      </c>
      <c r="B11" s="90" t="s">
        <v>335</v>
      </c>
      <c r="C11" s="96">
        <v>8</v>
      </c>
      <c r="D11" s="96">
        <v>8</v>
      </c>
      <c r="E11" s="96">
        <v>16</v>
      </c>
      <c r="F11" s="96">
        <v>13</v>
      </c>
      <c r="G11" s="96">
        <v>7</v>
      </c>
      <c r="H11" s="96">
        <v>6</v>
      </c>
      <c r="I11" s="96">
        <v>13</v>
      </c>
      <c r="J11" s="96">
        <v>11</v>
      </c>
      <c r="K11" s="96">
        <v>10</v>
      </c>
      <c r="L11" s="96">
        <v>10</v>
      </c>
      <c r="M11" s="96">
        <v>20</v>
      </c>
      <c r="N11" s="96">
        <v>13</v>
      </c>
      <c r="P11" s="56" t="s">
        <v>374</v>
      </c>
      <c r="Q11" s="56">
        <v>7.5349139764270988E-3</v>
      </c>
      <c r="R11" s="56"/>
    </row>
    <row r="12" spans="1:18" ht="14.4" x14ac:dyDescent="0.3">
      <c r="A12" s="84" t="s">
        <v>272</v>
      </c>
      <c r="B12" s="90" t="s">
        <v>337</v>
      </c>
      <c r="C12" s="96">
        <v>10</v>
      </c>
      <c r="D12" s="96">
        <v>9</v>
      </c>
      <c r="E12" s="96">
        <v>19</v>
      </c>
      <c r="F12" s="96">
        <v>17</v>
      </c>
      <c r="G12" s="96">
        <v>10</v>
      </c>
      <c r="H12" s="96">
        <v>8</v>
      </c>
      <c r="I12" s="96">
        <v>18</v>
      </c>
      <c r="J12" s="96">
        <v>9</v>
      </c>
      <c r="K12" s="96">
        <v>7</v>
      </c>
      <c r="L12" s="96">
        <v>7</v>
      </c>
      <c r="M12" s="96">
        <v>14</v>
      </c>
      <c r="N12" s="96">
        <v>9</v>
      </c>
      <c r="P12" s="56" t="s">
        <v>375</v>
      </c>
      <c r="Q12" s="56">
        <v>1.6720288884609551</v>
      </c>
      <c r="R12" s="56"/>
    </row>
    <row r="13" spans="1:18" ht="14.4" x14ac:dyDescent="0.3">
      <c r="A13" s="84" t="s">
        <v>275</v>
      </c>
      <c r="B13" s="90" t="s">
        <v>338</v>
      </c>
      <c r="C13" s="96">
        <v>9</v>
      </c>
      <c r="D13" s="96">
        <v>10</v>
      </c>
      <c r="E13" s="96">
        <v>19</v>
      </c>
      <c r="F13" s="96">
        <v>19</v>
      </c>
      <c r="G13" s="96">
        <v>9</v>
      </c>
      <c r="H13" s="96">
        <v>10</v>
      </c>
      <c r="I13" s="96">
        <v>19</v>
      </c>
      <c r="J13" s="96">
        <v>8</v>
      </c>
      <c r="K13" s="96">
        <v>9</v>
      </c>
      <c r="L13" s="96">
        <v>9</v>
      </c>
      <c r="M13" s="96">
        <v>18</v>
      </c>
      <c r="N13" s="96">
        <v>10</v>
      </c>
      <c r="P13" s="56" t="s">
        <v>376</v>
      </c>
      <c r="Q13" s="56">
        <v>1.5069827952854198E-2</v>
      </c>
      <c r="R13" s="56"/>
    </row>
    <row r="14" spans="1:18" ht="15" thickBot="1" x14ac:dyDescent="0.35">
      <c r="A14" s="84" t="s">
        <v>266</v>
      </c>
      <c r="B14" s="90" t="s">
        <v>339</v>
      </c>
      <c r="C14" s="96">
        <v>10</v>
      </c>
      <c r="D14" s="96">
        <v>9</v>
      </c>
      <c r="E14" s="96">
        <v>19</v>
      </c>
      <c r="F14" s="96">
        <v>17</v>
      </c>
      <c r="G14" s="96">
        <v>10</v>
      </c>
      <c r="H14" s="96">
        <v>8</v>
      </c>
      <c r="I14" s="96">
        <v>18</v>
      </c>
      <c r="J14" s="96">
        <v>13</v>
      </c>
      <c r="K14" s="96">
        <v>11</v>
      </c>
      <c r="L14" s="96">
        <v>6</v>
      </c>
      <c r="M14" s="96">
        <v>17</v>
      </c>
      <c r="N14" s="96">
        <v>13</v>
      </c>
      <c r="P14" s="57" t="s">
        <v>377</v>
      </c>
      <c r="Q14" s="57">
        <v>2.0024654592910065</v>
      </c>
      <c r="R14" s="57"/>
    </row>
    <row r="15" spans="1:18" x14ac:dyDescent="0.25">
      <c r="A15" s="84" t="s">
        <v>263</v>
      </c>
      <c r="B15" s="90" t="s">
        <v>340</v>
      </c>
      <c r="C15" s="96">
        <v>12</v>
      </c>
      <c r="D15" s="96">
        <v>8</v>
      </c>
      <c r="E15" s="96">
        <v>20</v>
      </c>
      <c r="F15" s="96">
        <v>20</v>
      </c>
      <c r="G15" s="96">
        <v>12</v>
      </c>
      <c r="H15" s="96">
        <v>8</v>
      </c>
      <c r="I15" s="96">
        <v>20</v>
      </c>
      <c r="J15" s="96">
        <v>13</v>
      </c>
      <c r="K15" s="96">
        <v>10</v>
      </c>
      <c r="L15" s="96">
        <v>10</v>
      </c>
      <c r="M15" s="96">
        <v>20</v>
      </c>
      <c r="N15" s="96">
        <v>11</v>
      </c>
    </row>
    <row r="16" spans="1:18" x14ac:dyDescent="0.25">
      <c r="A16" s="84" t="s">
        <v>287</v>
      </c>
      <c r="B16" s="90" t="s">
        <v>320</v>
      </c>
      <c r="C16" s="96">
        <v>10</v>
      </c>
      <c r="D16" s="96">
        <v>8</v>
      </c>
      <c r="E16" s="96">
        <v>18</v>
      </c>
      <c r="F16" s="96">
        <v>16</v>
      </c>
      <c r="G16" s="96">
        <v>9</v>
      </c>
      <c r="H16" s="96">
        <v>7</v>
      </c>
      <c r="I16" s="96">
        <v>16</v>
      </c>
      <c r="J16" s="96">
        <v>12</v>
      </c>
      <c r="K16" s="96">
        <v>14</v>
      </c>
      <c r="L16" s="96">
        <v>11</v>
      </c>
      <c r="M16" s="96">
        <v>25</v>
      </c>
      <c r="N16" s="96">
        <v>13</v>
      </c>
    </row>
    <row r="17" spans="1:18" ht="14.4" x14ac:dyDescent="0.3">
      <c r="A17" s="84" t="s">
        <v>288</v>
      </c>
      <c r="B17" s="90" t="s">
        <v>322</v>
      </c>
      <c r="C17" s="96">
        <v>14</v>
      </c>
      <c r="D17" s="96">
        <v>11</v>
      </c>
      <c r="E17" s="96">
        <v>25</v>
      </c>
      <c r="F17" s="96">
        <v>23</v>
      </c>
      <c r="G17" s="96">
        <v>14</v>
      </c>
      <c r="H17" s="96">
        <v>11</v>
      </c>
      <c r="I17" s="96">
        <v>25</v>
      </c>
      <c r="J17" s="96">
        <v>10</v>
      </c>
      <c r="K17" s="96">
        <v>10</v>
      </c>
      <c r="L17" s="96">
        <v>7</v>
      </c>
      <c r="M17" s="96">
        <v>17</v>
      </c>
      <c r="N17" s="96">
        <v>13</v>
      </c>
      <c r="P17" t="s">
        <v>443</v>
      </c>
      <c r="Q17"/>
      <c r="R17"/>
    </row>
    <row r="18" spans="1:18" ht="15" thickBot="1" x14ac:dyDescent="0.35">
      <c r="A18" s="84" t="s">
        <v>293</v>
      </c>
      <c r="B18" s="90" t="s">
        <v>323</v>
      </c>
      <c r="C18" s="96">
        <v>10</v>
      </c>
      <c r="D18" s="96">
        <v>9</v>
      </c>
      <c r="E18" s="96">
        <v>19</v>
      </c>
      <c r="F18" s="96">
        <v>18</v>
      </c>
      <c r="G18" s="96">
        <v>9</v>
      </c>
      <c r="H18" s="96">
        <v>9</v>
      </c>
      <c r="I18" s="96">
        <v>18</v>
      </c>
      <c r="J18" s="96">
        <v>11</v>
      </c>
      <c r="K18" s="96">
        <v>13</v>
      </c>
      <c r="L18" s="96">
        <v>10</v>
      </c>
      <c r="M18" s="96">
        <v>23</v>
      </c>
      <c r="N18" s="96">
        <v>12</v>
      </c>
      <c r="P18"/>
      <c r="Q18"/>
      <c r="R18"/>
    </row>
    <row r="19" spans="1:18" ht="14.4" x14ac:dyDescent="0.3">
      <c r="A19" s="84" t="s">
        <v>267</v>
      </c>
      <c r="B19" s="90" t="s">
        <v>324</v>
      </c>
      <c r="C19" s="96">
        <v>9</v>
      </c>
      <c r="D19" s="96">
        <v>8</v>
      </c>
      <c r="E19" s="96">
        <v>17</v>
      </c>
      <c r="F19" s="96">
        <v>16</v>
      </c>
      <c r="G19" s="96">
        <v>9</v>
      </c>
      <c r="H19" s="96">
        <v>7</v>
      </c>
      <c r="I19" s="96">
        <v>16</v>
      </c>
      <c r="J19" s="96">
        <v>10</v>
      </c>
      <c r="K19" s="96">
        <v>11</v>
      </c>
      <c r="L19" s="96">
        <v>10</v>
      </c>
      <c r="M19" s="96">
        <v>21</v>
      </c>
      <c r="N19" s="96">
        <v>12</v>
      </c>
      <c r="P19" s="58"/>
      <c r="Q19" s="58" t="s">
        <v>440</v>
      </c>
      <c r="R19" s="58" t="s">
        <v>442</v>
      </c>
    </row>
    <row r="20" spans="1:18" ht="14.4" x14ac:dyDescent="0.3">
      <c r="A20" s="84" t="s">
        <v>298</v>
      </c>
      <c r="B20" s="90" t="s">
        <v>325</v>
      </c>
      <c r="C20" s="96">
        <v>9</v>
      </c>
      <c r="D20" s="96">
        <v>9</v>
      </c>
      <c r="E20" s="96">
        <v>18</v>
      </c>
      <c r="F20" s="96">
        <v>17</v>
      </c>
      <c r="G20" s="96">
        <v>9</v>
      </c>
      <c r="H20" s="96">
        <v>8</v>
      </c>
      <c r="I20" s="96">
        <v>17</v>
      </c>
      <c r="J20" s="96">
        <v>11</v>
      </c>
      <c r="K20" s="96">
        <v>7</v>
      </c>
      <c r="L20" s="96">
        <v>8</v>
      </c>
      <c r="M20" s="96">
        <v>15</v>
      </c>
      <c r="N20" s="96">
        <v>9</v>
      </c>
      <c r="P20" s="56" t="s">
        <v>367</v>
      </c>
      <c r="Q20" s="56">
        <v>18.424242424242426</v>
      </c>
      <c r="R20" s="56">
        <v>9.8787878787878789</v>
      </c>
    </row>
    <row r="21" spans="1:18" ht="14.4" x14ac:dyDescent="0.3">
      <c r="A21" s="84" t="s">
        <v>278</v>
      </c>
      <c r="B21" s="90" t="s">
        <v>326</v>
      </c>
      <c r="C21" s="96">
        <v>10</v>
      </c>
      <c r="D21" s="96">
        <v>9</v>
      </c>
      <c r="E21" s="96">
        <v>19</v>
      </c>
      <c r="F21" s="96">
        <v>17</v>
      </c>
      <c r="G21" s="96">
        <v>10</v>
      </c>
      <c r="H21" s="96">
        <v>8</v>
      </c>
      <c r="I21" s="96">
        <v>18</v>
      </c>
      <c r="J21" s="96">
        <v>11</v>
      </c>
      <c r="K21" s="96">
        <v>10</v>
      </c>
      <c r="L21" s="96">
        <v>9</v>
      </c>
      <c r="M21" s="96">
        <v>19</v>
      </c>
      <c r="N21" s="96">
        <v>11</v>
      </c>
      <c r="P21" s="56" t="s">
        <v>368</v>
      </c>
      <c r="Q21" s="56">
        <v>4.1893939393939377</v>
      </c>
      <c r="R21" s="56">
        <v>3.4848484848484844</v>
      </c>
    </row>
    <row r="22" spans="1:18" ht="14.4" x14ac:dyDescent="0.3">
      <c r="A22" s="84" t="s">
        <v>297</v>
      </c>
      <c r="B22" s="90" t="s">
        <v>327</v>
      </c>
      <c r="C22" s="96">
        <v>10</v>
      </c>
      <c r="D22" s="96">
        <v>10</v>
      </c>
      <c r="E22" s="96">
        <v>20</v>
      </c>
      <c r="F22" s="96">
        <v>19</v>
      </c>
      <c r="G22" s="96">
        <v>10</v>
      </c>
      <c r="H22" s="96">
        <v>9</v>
      </c>
      <c r="I22" s="96">
        <v>19</v>
      </c>
      <c r="J22" s="96">
        <v>12</v>
      </c>
      <c r="K22" s="96">
        <v>6</v>
      </c>
      <c r="L22" s="96">
        <v>6</v>
      </c>
      <c r="M22" s="96">
        <v>12</v>
      </c>
      <c r="N22" s="96">
        <v>10</v>
      </c>
      <c r="P22" s="56" t="s">
        <v>369</v>
      </c>
      <c r="Q22" s="56">
        <v>33</v>
      </c>
      <c r="R22" s="56">
        <v>33</v>
      </c>
    </row>
    <row r="23" spans="1:18" ht="14.4" x14ac:dyDescent="0.3">
      <c r="A23" s="84" t="s">
        <v>268</v>
      </c>
      <c r="B23" s="90" t="s">
        <v>341</v>
      </c>
      <c r="C23" s="96">
        <v>10</v>
      </c>
      <c r="D23" s="96">
        <v>9</v>
      </c>
      <c r="E23" s="96">
        <v>19</v>
      </c>
      <c r="F23" s="96">
        <v>18</v>
      </c>
      <c r="G23" s="96">
        <v>10</v>
      </c>
      <c r="H23" s="96">
        <v>8</v>
      </c>
      <c r="I23" s="96">
        <v>18</v>
      </c>
      <c r="J23" s="96">
        <v>12</v>
      </c>
      <c r="K23" s="96">
        <v>13</v>
      </c>
      <c r="L23" s="96">
        <v>9</v>
      </c>
      <c r="M23" s="96">
        <v>22</v>
      </c>
      <c r="N23" s="96">
        <v>10</v>
      </c>
      <c r="P23" s="56" t="s">
        <v>371</v>
      </c>
      <c r="Q23" s="56">
        <v>0</v>
      </c>
      <c r="R23" s="56"/>
    </row>
    <row r="24" spans="1:18" ht="14.4" x14ac:dyDescent="0.3">
      <c r="A24" s="84" t="s">
        <v>270</v>
      </c>
      <c r="B24" s="90" t="s">
        <v>342</v>
      </c>
      <c r="C24" s="96">
        <v>13</v>
      </c>
      <c r="D24" s="96">
        <v>9</v>
      </c>
      <c r="E24" s="96">
        <v>22</v>
      </c>
      <c r="F24" s="96">
        <v>21</v>
      </c>
      <c r="G24" s="96">
        <v>13</v>
      </c>
      <c r="H24" s="96">
        <v>9</v>
      </c>
      <c r="I24" s="96">
        <v>22</v>
      </c>
      <c r="J24" s="96">
        <v>9</v>
      </c>
      <c r="K24" s="96">
        <v>10</v>
      </c>
      <c r="L24" s="96">
        <v>9</v>
      </c>
      <c r="M24" s="96">
        <v>19</v>
      </c>
      <c r="N24" s="96">
        <v>11</v>
      </c>
      <c r="P24" s="56" t="s">
        <v>372</v>
      </c>
      <c r="Q24" s="56">
        <v>63</v>
      </c>
      <c r="R24" s="56"/>
    </row>
    <row r="25" spans="1:18" ht="14.4" x14ac:dyDescent="0.3">
      <c r="A25" s="84" t="s">
        <v>269</v>
      </c>
      <c r="B25" s="90" t="s">
        <v>343</v>
      </c>
      <c r="C25" s="96">
        <v>10</v>
      </c>
      <c r="D25" s="96">
        <v>8</v>
      </c>
      <c r="E25" s="96">
        <v>18</v>
      </c>
      <c r="F25" s="96">
        <v>16</v>
      </c>
      <c r="G25" s="96">
        <v>9</v>
      </c>
      <c r="H25" s="96">
        <v>7</v>
      </c>
      <c r="I25" s="96">
        <v>16</v>
      </c>
      <c r="J25" s="96">
        <v>8</v>
      </c>
      <c r="K25" s="96">
        <v>10</v>
      </c>
      <c r="L25" s="96">
        <v>8</v>
      </c>
      <c r="M25" s="96">
        <v>18</v>
      </c>
      <c r="N25" s="96">
        <v>7</v>
      </c>
      <c r="P25" s="56" t="s">
        <v>373</v>
      </c>
      <c r="Q25" s="56">
        <v>17.720435105708802</v>
      </c>
      <c r="R25" s="56"/>
    </row>
    <row r="26" spans="1:18" ht="14.4" x14ac:dyDescent="0.3">
      <c r="A26" s="84" t="s">
        <v>285</v>
      </c>
      <c r="B26" s="90" t="s">
        <v>350</v>
      </c>
      <c r="C26" s="96">
        <v>11</v>
      </c>
      <c r="D26" s="96">
        <v>9</v>
      </c>
      <c r="E26" s="96">
        <v>20</v>
      </c>
      <c r="F26" s="96">
        <v>19</v>
      </c>
      <c r="G26" s="96">
        <v>11</v>
      </c>
      <c r="H26" s="96">
        <v>9</v>
      </c>
      <c r="I26" s="96">
        <v>20</v>
      </c>
      <c r="J26" s="96">
        <v>12</v>
      </c>
      <c r="K26" s="96">
        <v>11</v>
      </c>
      <c r="L26" s="96">
        <v>8</v>
      </c>
      <c r="M26" s="96">
        <v>19</v>
      </c>
      <c r="N26" s="96">
        <v>8</v>
      </c>
      <c r="P26" s="56" t="s">
        <v>374</v>
      </c>
      <c r="Q26" s="56">
        <v>1.8275251287914513E-26</v>
      </c>
      <c r="R26" s="56"/>
    </row>
    <row r="27" spans="1:18" ht="14.4" x14ac:dyDescent="0.3">
      <c r="A27" s="84" t="s">
        <v>282</v>
      </c>
      <c r="B27" s="90" t="s">
        <v>351</v>
      </c>
      <c r="C27" s="96">
        <v>12</v>
      </c>
      <c r="D27" s="96">
        <v>8</v>
      </c>
      <c r="E27" s="96">
        <v>20</v>
      </c>
      <c r="F27" s="96">
        <v>20</v>
      </c>
      <c r="G27" s="96">
        <v>12</v>
      </c>
      <c r="H27" s="96">
        <v>8</v>
      </c>
      <c r="I27" s="96">
        <v>20</v>
      </c>
      <c r="J27" s="96">
        <v>11</v>
      </c>
      <c r="K27" s="96">
        <v>11</v>
      </c>
      <c r="L27" s="96">
        <v>6</v>
      </c>
      <c r="M27" s="96">
        <v>17</v>
      </c>
      <c r="N27" s="96">
        <v>9</v>
      </c>
      <c r="P27" s="56" t="s">
        <v>375</v>
      </c>
      <c r="Q27" s="56">
        <v>1.6694022217068125</v>
      </c>
      <c r="R27" s="56"/>
    </row>
    <row r="28" spans="1:18" ht="14.4" x14ac:dyDescent="0.3">
      <c r="A28" s="84" t="s">
        <v>264</v>
      </c>
      <c r="B28" s="90" t="s">
        <v>352</v>
      </c>
      <c r="C28" s="96">
        <v>12</v>
      </c>
      <c r="D28" s="96">
        <v>9</v>
      </c>
      <c r="E28" s="96">
        <v>21</v>
      </c>
      <c r="F28" s="96">
        <v>19</v>
      </c>
      <c r="G28" s="96">
        <v>12</v>
      </c>
      <c r="H28" s="96">
        <v>9</v>
      </c>
      <c r="I28" s="96">
        <v>21</v>
      </c>
      <c r="J28" s="96">
        <v>12</v>
      </c>
      <c r="K28" s="96">
        <v>8</v>
      </c>
      <c r="L28" s="96">
        <v>9</v>
      </c>
      <c r="M28" s="96">
        <v>17</v>
      </c>
      <c r="N28" s="96">
        <v>9</v>
      </c>
      <c r="P28" s="56" t="s">
        <v>376</v>
      </c>
      <c r="Q28" s="56">
        <v>3.6550502575829026E-26</v>
      </c>
      <c r="R28" s="56"/>
    </row>
    <row r="29" spans="1:18" ht="15" thickBot="1" x14ac:dyDescent="0.35">
      <c r="A29" s="84" t="s">
        <v>265</v>
      </c>
      <c r="B29" s="90" t="s">
        <v>353</v>
      </c>
      <c r="C29" s="96">
        <v>10</v>
      </c>
      <c r="D29" s="96">
        <v>8</v>
      </c>
      <c r="E29" s="96">
        <v>18</v>
      </c>
      <c r="F29" s="96">
        <v>16</v>
      </c>
      <c r="G29" s="96">
        <v>10</v>
      </c>
      <c r="H29" s="96">
        <v>7</v>
      </c>
      <c r="I29" s="96">
        <v>17</v>
      </c>
      <c r="J29" s="96">
        <v>9</v>
      </c>
      <c r="K29" s="96">
        <v>12</v>
      </c>
      <c r="L29" s="96">
        <v>10</v>
      </c>
      <c r="M29" s="96">
        <v>22</v>
      </c>
      <c r="N29" s="96">
        <v>12</v>
      </c>
      <c r="P29" s="57" t="s">
        <v>377</v>
      </c>
      <c r="Q29" s="57">
        <v>1.9983405425207412</v>
      </c>
      <c r="R29" s="57"/>
    </row>
    <row r="30" spans="1:18" x14ac:dyDescent="0.25">
      <c r="A30" s="84" t="s">
        <v>291</v>
      </c>
      <c r="B30" s="90" t="s">
        <v>344</v>
      </c>
      <c r="C30" s="96">
        <v>9</v>
      </c>
      <c r="D30" s="96">
        <v>9</v>
      </c>
      <c r="E30" s="96">
        <v>18</v>
      </c>
      <c r="F30" s="96">
        <v>17</v>
      </c>
      <c r="G30" s="96">
        <v>9</v>
      </c>
      <c r="H30" s="96">
        <v>8</v>
      </c>
      <c r="I30" s="96">
        <v>17</v>
      </c>
      <c r="J30" s="96">
        <v>11</v>
      </c>
      <c r="K30" s="96">
        <v>10</v>
      </c>
      <c r="L30" s="96">
        <v>7</v>
      </c>
      <c r="M30" s="96">
        <v>17</v>
      </c>
      <c r="N30" s="96">
        <v>7</v>
      </c>
    </row>
    <row r="31" spans="1:18" x14ac:dyDescent="0.25">
      <c r="A31" s="84" t="s">
        <v>289</v>
      </c>
      <c r="B31" s="90" t="s">
        <v>345</v>
      </c>
      <c r="C31" s="96">
        <v>10</v>
      </c>
      <c r="D31" s="96">
        <v>8</v>
      </c>
      <c r="E31" s="96">
        <v>18</v>
      </c>
      <c r="F31" s="96">
        <v>18</v>
      </c>
      <c r="G31" s="96">
        <v>10</v>
      </c>
      <c r="H31" s="96">
        <v>8</v>
      </c>
      <c r="I31" s="96">
        <v>18</v>
      </c>
      <c r="J31" s="96">
        <v>12</v>
      </c>
      <c r="K31" s="96">
        <v>10</v>
      </c>
      <c r="L31" s="96">
        <v>9</v>
      </c>
      <c r="M31" s="96">
        <v>19</v>
      </c>
      <c r="N31" s="96">
        <v>9</v>
      </c>
    </row>
    <row r="32" spans="1:18" ht="14.4" x14ac:dyDescent="0.3">
      <c r="A32" s="84" t="s">
        <v>292</v>
      </c>
      <c r="B32" s="90" t="s">
        <v>346</v>
      </c>
      <c r="C32" s="96">
        <v>13</v>
      </c>
      <c r="D32" s="96">
        <v>8</v>
      </c>
      <c r="E32" s="96">
        <v>21</v>
      </c>
      <c r="F32" s="96">
        <v>20</v>
      </c>
      <c r="G32" s="96">
        <v>13</v>
      </c>
      <c r="H32" s="96">
        <v>8</v>
      </c>
      <c r="I32" s="96">
        <v>21</v>
      </c>
      <c r="J32" s="96">
        <v>10</v>
      </c>
      <c r="K32" s="96">
        <v>9</v>
      </c>
      <c r="L32" s="96">
        <v>9</v>
      </c>
      <c r="M32" s="96">
        <v>18</v>
      </c>
      <c r="N32" s="96">
        <v>8</v>
      </c>
      <c r="P32" t="s">
        <v>443</v>
      </c>
      <c r="Q32"/>
      <c r="R32"/>
    </row>
    <row r="33" spans="1:18" ht="15" thickBot="1" x14ac:dyDescent="0.35">
      <c r="A33" s="84" t="s">
        <v>294</v>
      </c>
      <c r="B33" s="90" t="s">
        <v>347</v>
      </c>
      <c r="C33" s="96">
        <v>12</v>
      </c>
      <c r="D33" s="96">
        <v>9</v>
      </c>
      <c r="E33" s="96">
        <v>21</v>
      </c>
      <c r="F33" s="96">
        <v>20</v>
      </c>
      <c r="G33" s="96">
        <v>12</v>
      </c>
      <c r="H33" s="96">
        <v>8</v>
      </c>
      <c r="I33" s="96">
        <v>20</v>
      </c>
      <c r="J33" s="96">
        <v>9</v>
      </c>
      <c r="K33" s="96">
        <v>10</v>
      </c>
      <c r="L33" s="96">
        <v>7</v>
      </c>
      <c r="M33" s="96">
        <v>17</v>
      </c>
      <c r="N33" s="96">
        <v>7</v>
      </c>
      <c r="P33"/>
      <c r="Q33"/>
      <c r="R33"/>
    </row>
    <row r="34" spans="1:18" ht="14.4" x14ac:dyDescent="0.3">
      <c r="A34" s="84" t="s">
        <v>283</v>
      </c>
      <c r="B34" s="90" t="s">
        <v>348</v>
      </c>
      <c r="C34" s="96">
        <v>14</v>
      </c>
      <c r="D34" s="96">
        <v>10</v>
      </c>
      <c r="E34" s="96">
        <v>24</v>
      </c>
      <c r="F34" s="96">
        <v>22</v>
      </c>
      <c r="G34" s="96">
        <v>14</v>
      </c>
      <c r="H34" s="96">
        <v>10</v>
      </c>
      <c r="I34" s="96">
        <v>24</v>
      </c>
      <c r="J34" s="96">
        <v>8</v>
      </c>
      <c r="K34" s="96">
        <v>8</v>
      </c>
      <c r="L34" s="96">
        <v>7</v>
      </c>
      <c r="M34" s="96">
        <v>15</v>
      </c>
      <c r="N34" s="96">
        <v>9</v>
      </c>
      <c r="P34" s="58"/>
      <c r="Q34" s="58" t="s">
        <v>439</v>
      </c>
      <c r="R34" s="58" t="s">
        <v>451</v>
      </c>
    </row>
    <row r="35" spans="1:18" ht="14.4" x14ac:dyDescent="0.3">
      <c r="A35" s="84" t="s">
        <v>273</v>
      </c>
      <c r="B35" s="90" t="s">
        <v>349</v>
      </c>
      <c r="C35" s="96">
        <v>12</v>
      </c>
      <c r="D35" s="96">
        <v>9</v>
      </c>
      <c r="E35" s="96">
        <v>21</v>
      </c>
      <c r="F35" s="96">
        <v>18</v>
      </c>
      <c r="G35" s="96">
        <v>11</v>
      </c>
      <c r="H35" s="96">
        <v>8</v>
      </c>
      <c r="I35" s="96">
        <v>19</v>
      </c>
      <c r="J35" s="96">
        <v>11</v>
      </c>
      <c r="K35" s="96">
        <v>7</v>
      </c>
      <c r="L35" s="96">
        <v>7</v>
      </c>
      <c r="M35" s="96">
        <v>14</v>
      </c>
      <c r="N35" s="96">
        <v>10</v>
      </c>
      <c r="P35" s="56" t="s">
        <v>367</v>
      </c>
      <c r="Q35" s="56">
        <v>19.727272727272727</v>
      </c>
      <c r="R35" s="56">
        <v>19.060606060606062</v>
      </c>
    </row>
    <row r="36" spans="1:18" ht="14.4" x14ac:dyDescent="0.3">
      <c r="P36" s="56" t="s">
        <v>368</v>
      </c>
      <c r="Q36" s="56">
        <v>4.142045454545439</v>
      </c>
      <c r="R36" s="56">
        <v>6.3712121212121247</v>
      </c>
    </row>
    <row r="37" spans="1:18" ht="14.4" x14ac:dyDescent="0.3">
      <c r="P37" s="56" t="s">
        <v>369</v>
      </c>
      <c r="Q37" s="56">
        <v>33</v>
      </c>
      <c r="R37" s="56">
        <v>33</v>
      </c>
    </row>
    <row r="38" spans="1:18" ht="14.4" x14ac:dyDescent="0.3">
      <c r="P38" s="56" t="s">
        <v>371</v>
      </c>
      <c r="Q38" s="56">
        <v>0</v>
      </c>
      <c r="R38" s="56"/>
    </row>
    <row r="39" spans="1:18" ht="14.4" x14ac:dyDescent="0.3">
      <c r="P39" s="56" t="s">
        <v>372</v>
      </c>
      <c r="Q39" s="56">
        <v>61</v>
      </c>
      <c r="R39" s="56"/>
    </row>
    <row r="40" spans="1:18" ht="14.4" x14ac:dyDescent="0.3">
      <c r="P40" s="56" t="s">
        <v>373</v>
      </c>
      <c r="Q40" s="56">
        <v>1.1811282540185859</v>
      </c>
      <c r="R40" s="56"/>
    </row>
    <row r="41" spans="1:18" ht="14.4" x14ac:dyDescent="0.3">
      <c r="P41" s="56" t="s">
        <v>374</v>
      </c>
      <c r="Q41" s="56">
        <v>0.12106822777655435</v>
      </c>
      <c r="R41" s="56"/>
    </row>
    <row r="42" spans="1:18" ht="14.4" x14ac:dyDescent="0.3">
      <c r="P42" s="56" t="s">
        <v>375</v>
      </c>
      <c r="Q42" s="56">
        <v>1.6702194837737363</v>
      </c>
      <c r="R42" s="56"/>
    </row>
    <row r="43" spans="1:18" ht="14.4" x14ac:dyDescent="0.3">
      <c r="P43" s="56" t="s">
        <v>376</v>
      </c>
      <c r="Q43" s="56">
        <v>0.2421364555531087</v>
      </c>
      <c r="R43" s="56"/>
    </row>
    <row r="44" spans="1:18" ht="15" thickBot="1" x14ac:dyDescent="0.35">
      <c r="P44" s="57" t="s">
        <v>377</v>
      </c>
      <c r="Q44" s="57">
        <v>1.9996235849949404</v>
      </c>
      <c r="R44" s="57"/>
    </row>
    <row r="47" spans="1:18" ht="14.4" x14ac:dyDescent="0.3">
      <c r="P47" t="s">
        <v>443</v>
      </c>
      <c r="Q47"/>
      <c r="R47"/>
    </row>
    <row r="48" spans="1:18" ht="15" thickBot="1" x14ac:dyDescent="0.35">
      <c r="P48"/>
      <c r="Q48"/>
      <c r="R48"/>
    </row>
    <row r="49" spans="16:18" ht="14.4" x14ac:dyDescent="0.3">
      <c r="P49" s="58"/>
      <c r="Q49" s="58" t="s">
        <v>440</v>
      </c>
      <c r="R49" s="58" t="s">
        <v>448</v>
      </c>
    </row>
    <row r="50" spans="16:18" ht="14.4" x14ac:dyDescent="0.3">
      <c r="P50" s="56" t="s">
        <v>367</v>
      </c>
      <c r="Q50" s="56">
        <v>18.424242424242426</v>
      </c>
      <c r="R50" s="56">
        <v>10.606060606060606</v>
      </c>
    </row>
    <row r="51" spans="16:18" ht="14.4" x14ac:dyDescent="0.3">
      <c r="P51" s="56" t="s">
        <v>368</v>
      </c>
      <c r="Q51" s="56">
        <v>4.1893939393939377</v>
      </c>
      <c r="R51" s="56">
        <v>3.9337121212121247</v>
      </c>
    </row>
    <row r="52" spans="16:18" ht="14.4" x14ac:dyDescent="0.3">
      <c r="P52" s="56" t="s">
        <v>369</v>
      </c>
      <c r="Q52" s="56">
        <v>33</v>
      </c>
      <c r="R52" s="56">
        <v>33</v>
      </c>
    </row>
    <row r="53" spans="16:18" ht="14.4" x14ac:dyDescent="0.3">
      <c r="P53" s="56" t="s">
        <v>371</v>
      </c>
      <c r="Q53" s="56">
        <v>0</v>
      </c>
      <c r="R53" s="56"/>
    </row>
    <row r="54" spans="16:18" ht="14.4" x14ac:dyDescent="0.3">
      <c r="P54" s="56" t="s">
        <v>372</v>
      </c>
      <c r="Q54" s="56">
        <v>64</v>
      </c>
      <c r="R54" s="56"/>
    </row>
    <row r="55" spans="16:18" ht="14.4" x14ac:dyDescent="0.3">
      <c r="P55" s="56" t="s">
        <v>373</v>
      </c>
      <c r="Q55" s="56">
        <v>15.758020973274887</v>
      </c>
      <c r="R55" s="56"/>
    </row>
    <row r="56" spans="16:18" ht="14.4" x14ac:dyDescent="0.3">
      <c r="P56" s="56" t="s">
        <v>374</v>
      </c>
      <c r="Q56" s="56">
        <v>5.1881973551875929E-24</v>
      </c>
      <c r="R56" s="56"/>
    </row>
    <row r="57" spans="16:18" ht="14.4" x14ac:dyDescent="0.3">
      <c r="P57" s="56" t="s">
        <v>375</v>
      </c>
      <c r="Q57" s="56">
        <v>1.6690130250240895</v>
      </c>
      <c r="R57" s="56"/>
    </row>
    <row r="58" spans="16:18" ht="14.4" x14ac:dyDescent="0.3">
      <c r="P58" s="56" t="s">
        <v>376</v>
      </c>
      <c r="Q58" s="56">
        <v>1.0376394710375186E-23</v>
      </c>
      <c r="R58" s="56"/>
    </row>
    <row r="59" spans="16:18" ht="15" thickBot="1" x14ac:dyDescent="0.35">
      <c r="P59" s="57" t="s">
        <v>377</v>
      </c>
      <c r="Q59" s="57">
        <v>1.9977296543176954</v>
      </c>
      <c r="R59" s="57"/>
    </row>
    <row r="62" spans="16:18" ht="14.4" x14ac:dyDescent="0.3">
      <c r="P62" t="s">
        <v>443</v>
      </c>
      <c r="Q62"/>
      <c r="R62"/>
    </row>
    <row r="63" spans="16:18" ht="15" thickBot="1" x14ac:dyDescent="0.35">
      <c r="P63"/>
      <c r="Q63"/>
      <c r="R63"/>
    </row>
    <row r="64" spans="16:18" ht="14.4" x14ac:dyDescent="0.3">
      <c r="P64" s="58"/>
      <c r="Q64" s="58" t="s">
        <v>451</v>
      </c>
      <c r="R64" s="58" t="s">
        <v>441</v>
      </c>
    </row>
    <row r="65" spans="2:18" ht="14.4" x14ac:dyDescent="0.3">
      <c r="P65" s="56" t="s">
        <v>367</v>
      </c>
      <c r="Q65" s="56">
        <v>19.060606060606062</v>
      </c>
      <c r="R65" s="56">
        <v>18.181818181818183</v>
      </c>
    </row>
    <row r="66" spans="2:18" ht="14.4" x14ac:dyDescent="0.3">
      <c r="P66" s="56" t="s">
        <v>368</v>
      </c>
      <c r="Q66" s="56">
        <v>6.3712121212121247</v>
      </c>
      <c r="R66" s="56">
        <v>8.4034090909090651</v>
      </c>
    </row>
    <row r="67" spans="2:18" ht="14.4" x14ac:dyDescent="0.3">
      <c r="P67" s="56" t="s">
        <v>369</v>
      </c>
      <c r="Q67" s="56">
        <v>33</v>
      </c>
      <c r="R67" s="56">
        <v>33</v>
      </c>
    </row>
    <row r="68" spans="2:18" ht="14.4" x14ac:dyDescent="0.3">
      <c r="B68" s="62"/>
      <c r="C68" s="62"/>
      <c r="D68" s="62"/>
      <c r="P68" s="56" t="s">
        <v>371</v>
      </c>
      <c r="Q68" s="56">
        <v>0</v>
      </c>
      <c r="R68" s="56"/>
    </row>
    <row r="69" spans="2:18" ht="14.4" x14ac:dyDescent="0.3">
      <c r="B69" s="62"/>
      <c r="C69" s="62"/>
      <c r="D69" s="62"/>
      <c r="P69" s="56" t="s">
        <v>372</v>
      </c>
      <c r="Q69" s="56">
        <v>63</v>
      </c>
      <c r="R69" s="56"/>
    </row>
    <row r="70" spans="2:18" ht="14.4" x14ac:dyDescent="0.3">
      <c r="B70" s="107"/>
      <c r="C70" s="107"/>
      <c r="D70" s="107"/>
      <c r="P70" s="56" t="s">
        <v>373</v>
      </c>
      <c r="Q70" s="56">
        <v>1.3133571727435873</v>
      </c>
      <c r="R70" s="56"/>
    </row>
    <row r="71" spans="2:18" ht="14.4" x14ac:dyDescent="0.3">
      <c r="B71" s="56"/>
      <c r="C71" s="56"/>
      <c r="D71" s="56"/>
      <c r="P71" s="56" t="s">
        <v>374</v>
      </c>
      <c r="Q71" s="56">
        <v>9.6912964072920424E-2</v>
      </c>
      <c r="R71" s="56"/>
    </row>
    <row r="72" spans="2:18" ht="14.4" x14ac:dyDescent="0.3">
      <c r="B72" s="56"/>
      <c r="C72" s="56"/>
      <c r="D72" s="56"/>
      <c r="P72" s="56" t="s">
        <v>375</v>
      </c>
      <c r="Q72" s="56">
        <v>1.6694022217068125</v>
      </c>
      <c r="R72" s="56"/>
    </row>
    <row r="73" spans="2:18" ht="14.4" x14ac:dyDescent="0.3">
      <c r="B73" s="56"/>
      <c r="C73" s="56"/>
      <c r="D73" s="56"/>
      <c r="P73" s="56" t="s">
        <v>376</v>
      </c>
      <c r="Q73" s="56">
        <v>0.19382592814584085</v>
      </c>
      <c r="R73" s="56"/>
    </row>
    <row r="74" spans="2:18" ht="15" thickBot="1" x14ac:dyDescent="0.35">
      <c r="B74" s="56"/>
      <c r="C74" s="56"/>
      <c r="D74" s="56"/>
      <c r="P74" s="57" t="s">
        <v>377</v>
      </c>
      <c r="Q74" s="57">
        <v>1.9983405425207412</v>
      </c>
      <c r="R74" s="57"/>
    </row>
    <row r="75" spans="2:18" ht="14.4" x14ac:dyDescent="0.3">
      <c r="B75" s="56"/>
      <c r="C75" s="56"/>
      <c r="D75" s="56"/>
    </row>
    <row r="76" spans="2:18" ht="14.4" x14ac:dyDescent="0.3">
      <c r="B76" s="56"/>
      <c r="C76" s="56"/>
      <c r="D76" s="56"/>
    </row>
    <row r="77" spans="2:18" ht="14.4" x14ac:dyDescent="0.3">
      <c r="B77" s="56"/>
      <c r="C77" s="56"/>
      <c r="D77" s="56"/>
      <c r="P77" t="s">
        <v>443</v>
      </c>
      <c r="Q77"/>
      <c r="R77"/>
    </row>
    <row r="78" spans="2:18" ht="15" thickBot="1" x14ac:dyDescent="0.35">
      <c r="B78" s="56"/>
      <c r="C78" s="56"/>
      <c r="D78" s="56"/>
      <c r="P78"/>
      <c r="Q78"/>
      <c r="R78"/>
    </row>
    <row r="79" spans="2:18" ht="14.4" x14ac:dyDescent="0.3">
      <c r="B79" s="56"/>
      <c r="C79" s="56"/>
      <c r="D79" s="56"/>
      <c r="P79" s="58"/>
      <c r="Q79" s="58" t="s">
        <v>448</v>
      </c>
      <c r="R79" s="58" t="s">
        <v>442</v>
      </c>
    </row>
    <row r="80" spans="2:18" ht="14.4" x14ac:dyDescent="0.3">
      <c r="B80" s="56"/>
      <c r="C80" s="56"/>
      <c r="D80" s="56"/>
      <c r="P80" s="56" t="s">
        <v>367</v>
      </c>
      <c r="Q80" s="56">
        <v>10.606060606060606</v>
      </c>
      <c r="R80" s="56">
        <v>9.8787878787878789</v>
      </c>
    </row>
    <row r="81" spans="2:18" ht="14.4" x14ac:dyDescent="0.3">
      <c r="B81" s="56"/>
      <c r="C81" s="56"/>
      <c r="D81" s="56"/>
      <c r="P81" s="56" t="s">
        <v>368</v>
      </c>
      <c r="Q81" s="56">
        <v>3.9337121212121247</v>
      </c>
      <c r="R81" s="56">
        <v>3.4848484848484844</v>
      </c>
    </row>
    <row r="82" spans="2:18" ht="14.4" x14ac:dyDescent="0.3">
      <c r="P82" s="56" t="s">
        <v>369</v>
      </c>
      <c r="Q82" s="56">
        <v>33</v>
      </c>
      <c r="R82" s="56">
        <v>33</v>
      </c>
    </row>
    <row r="83" spans="2:18" ht="14.4" x14ac:dyDescent="0.3">
      <c r="P83" s="56" t="s">
        <v>371</v>
      </c>
      <c r="Q83" s="56">
        <v>0</v>
      </c>
      <c r="R83" s="56"/>
    </row>
    <row r="84" spans="2:18" ht="14.4" x14ac:dyDescent="0.3">
      <c r="P84" s="56" t="s">
        <v>372</v>
      </c>
      <c r="Q84" s="56">
        <v>64</v>
      </c>
      <c r="R84" s="56"/>
    </row>
    <row r="85" spans="2:18" ht="14.4" x14ac:dyDescent="0.3">
      <c r="P85" s="56" t="s">
        <v>373</v>
      </c>
      <c r="Q85" s="56">
        <v>1.5338908163580371</v>
      </c>
      <c r="R85" s="56"/>
    </row>
    <row r="86" spans="2:18" ht="14.4" x14ac:dyDescent="0.3">
      <c r="P86" s="56" t="s">
        <v>374</v>
      </c>
      <c r="Q86" s="56">
        <v>6.4992729321120907E-2</v>
      </c>
      <c r="R86" s="56"/>
    </row>
    <row r="87" spans="2:18" ht="14.4" x14ac:dyDescent="0.3">
      <c r="P87" s="56" t="s">
        <v>375</v>
      </c>
      <c r="Q87" s="56">
        <v>1.6690130250240895</v>
      </c>
      <c r="R87" s="56"/>
    </row>
    <row r="88" spans="2:18" ht="14.4" x14ac:dyDescent="0.3">
      <c r="P88" s="56" t="s">
        <v>376</v>
      </c>
      <c r="Q88" s="56">
        <v>0.12998545864224181</v>
      </c>
      <c r="R88" s="56"/>
    </row>
    <row r="89" spans="2:18" ht="15" thickBot="1" x14ac:dyDescent="0.35">
      <c r="P89" s="57" t="s">
        <v>377</v>
      </c>
      <c r="Q89" s="57">
        <v>1.9977296543176954</v>
      </c>
      <c r="R89" s="57"/>
    </row>
    <row r="92" spans="2:18" ht="14.4" x14ac:dyDescent="0.3">
      <c r="P92" s="62"/>
      <c r="Q92" s="62"/>
      <c r="R92" s="62"/>
    </row>
    <row r="93" spans="2:18" ht="14.4" x14ac:dyDescent="0.3">
      <c r="P93" s="62"/>
      <c r="Q93" s="62"/>
      <c r="R93" s="62"/>
    </row>
    <row r="94" spans="2:18" ht="14.4" x14ac:dyDescent="0.3">
      <c r="P94" s="107"/>
      <c r="Q94" s="107"/>
      <c r="R94" s="107"/>
    </row>
    <row r="95" spans="2:18" ht="14.4" x14ac:dyDescent="0.3">
      <c r="P95" s="56"/>
      <c r="Q95" s="56"/>
      <c r="R95" s="56"/>
    </row>
    <row r="96" spans="2:18" ht="14.4" x14ac:dyDescent="0.3">
      <c r="P96" s="56"/>
      <c r="Q96" s="56"/>
      <c r="R96" s="56"/>
    </row>
    <row r="97" spans="16:18" ht="14.4" x14ac:dyDescent="0.3">
      <c r="P97" s="56"/>
      <c r="Q97" s="56"/>
      <c r="R97" s="56"/>
    </row>
    <row r="98" spans="16:18" ht="14.4" x14ac:dyDescent="0.3">
      <c r="P98" s="56"/>
      <c r="Q98" s="56"/>
      <c r="R98" s="56"/>
    </row>
    <row r="99" spans="16:18" ht="14.4" x14ac:dyDescent="0.3">
      <c r="P99" s="56"/>
      <c r="Q99" s="56"/>
      <c r="R99" s="56"/>
    </row>
    <row r="100" spans="16:18" ht="14.4" x14ac:dyDescent="0.3">
      <c r="P100" s="56"/>
      <c r="Q100" s="56"/>
      <c r="R100" s="56"/>
    </row>
    <row r="101" spans="16:18" ht="14.4" x14ac:dyDescent="0.3">
      <c r="P101" s="56"/>
      <c r="Q101" s="56"/>
      <c r="R101" s="56"/>
    </row>
    <row r="102" spans="16:18" ht="14.4" x14ac:dyDescent="0.3">
      <c r="P102" s="56"/>
      <c r="Q102" s="56"/>
      <c r="R102" s="56"/>
    </row>
    <row r="103" spans="16:18" ht="14.4" x14ac:dyDescent="0.3">
      <c r="P103" s="56"/>
      <c r="Q103" s="56"/>
      <c r="R103" s="56"/>
    </row>
    <row r="104" spans="16:18" ht="14.4" x14ac:dyDescent="0.3">
      <c r="P104" s="56"/>
      <c r="Q104" s="56"/>
      <c r="R104" s="56"/>
    </row>
    <row r="105" spans="16:18" ht="14.4" x14ac:dyDescent="0.3">
      <c r="P105" s="56"/>
      <c r="Q105" s="56"/>
      <c r="R105" s="56"/>
    </row>
  </sheetData>
  <mergeCells count="3">
    <mergeCell ref="C1:F1"/>
    <mergeCell ref="G1:J1"/>
    <mergeCell ref="K1:N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H9" sqref="H9"/>
    </sheetView>
  </sheetViews>
  <sheetFormatPr defaultRowHeight="14.4" x14ac:dyDescent="0.3"/>
  <cols>
    <col min="1" max="1" width="11.109375" bestFit="1" customWidth="1"/>
    <col min="3" max="3" width="12.33203125" bestFit="1" customWidth="1"/>
    <col min="4" max="4" width="9.44140625" bestFit="1" customWidth="1"/>
  </cols>
  <sheetData>
    <row r="1" spans="1:4" x14ac:dyDescent="0.3">
      <c r="A1" s="42" t="s">
        <v>431</v>
      </c>
      <c r="B1" s="42" t="s">
        <v>436</v>
      </c>
      <c r="C1" s="42" t="s">
        <v>432</v>
      </c>
      <c r="D1" s="42" t="s">
        <v>433</v>
      </c>
    </row>
    <row r="2" spans="1:4" x14ac:dyDescent="0.3">
      <c r="A2" s="42" t="s">
        <v>177</v>
      </c>
      <c r="B2" s="42">
        <v>0.11111300631954725</v>
      </c>
      <c r="C2" s="42">
        <v>9.748440912444592E-2</v>
      </c>
      <c r="D2" s="42">
        <v>0.40660276656769812</v>
      </c>
    </row>
    <row r="3" spans="1:4" x14ac:dyDescent="0.3">
      <c r="A3" s="42" t="s">
        <v>183</v>
      </c>
      <c r="B3" s="42">
        <v>0.51683453848101701</v>
      </c>
      <c r="C3" s="42">
        <v>0.19373799351855217</v>
      </c>
      <c r="D3" s="42">
        <v>0.1221932895992264</v>
      </c>
    </row>
    <row r="4" spans="1:4" x14ac:dyDescent="0.3">
      <c r="A4" s="42" t="s">
        <v>220</v>
      </c>
      <c r="B4" s="42">
        <v>0.5128600008494264</v>
      </c>
      <c r="C4" s="42">
        <v>0.26319956310601272</v>
      </c>
      <c r="D4" s="42">
        <v>0.4799101690876455</v>
      </c>
    </row>
    <row r="5" spans="1:4" x14ac:dyDescent="0.3">
      <c r="A5" s="42" t="s">
        <v>187</v>
      </c>
      <c r="B5" s="42">
        <v>0.32896443550262211</v>
      </c>
      <c r="C5" s="42">
        <v>0.283024751957619</v>
      </c>
      <c r="D5" s="42">
        <v>3.9910024268851624E-2</v>
      </c>
    </row>
    <row r="6" spans="1:4" x14ac:dyDescent="0.3">
      <c r="A6" s="42" t="s">
        <v>167</v>
      </c>
      <c r="B6" s="42">
        <v>0.13619552191305942</v>
      </c>
      <c r="C6" s="42">
        <v>0.3365608563847145</v>
      </c>
      <c r="D6" s="42">
        <v>0.43364221439178025</v>
      </c>
    </row>
    <row r="7" spans="1:4" x14ac:dyDescent="0.3">
      <c r="A7" s="42" t="s">
        <v>221</v>
      </c>
      <c r="B7" s="42">
        <v>6.8794258197016317E-2</v>
      </c>
      <c r="C7" s="42">
        <v>0.37079294744349195</v>
      </c>
      <c r="D7" s="42">
        <v>0.17539925898801911</v>
      </c>
    </row>
    <row r="8" spans="1:4" x14ac:dyDescent="0.3">
      <c r="A8" s="42" t="s">
        <v>181</v>
      </c>
      <c r="B8" s="42">
        <v>0.42862716905424958</v>
      </c>
      <c r="C8" s="42">
        <v>0.63135458392813959</v>
      </c>
      <c r="D8" s="42">
        <v>2.3792435241173363E-2</v>
      </c>
    </row>
    <row r="9" spans="1:4" x14ac:dyDescent="0.3">
      <c r="A9" s="42" t="s">
        <v>231</v>
      </c>
      <c r="B9" s="42">
        <v>1.2116967485474937</v>
      </c>
      <c r="C9" s="42">
        <v>0.7359557119427399</v>
      </c>
      <c r="D9" s="42">
        <v>0.97962138100607343</v>
      </c>
    </row>
    <row r="10" spans="1:4" x14ac:dyDescent="0.3">
      <c r="A10" s="42" t="s">
        <v>228</v>
      </c>
      <c r="B10" s="42">
        <v>0.68141464617775793</v>
      </c>
      <c r="C10" s="42">
        <v>0.75761164861592389</v>
      </c>
      <c r="D10" s="42">
        <v>1.0234428223803345</v>
      </c>
    </row>
    <row r="11" spans="1:4" x14ac:dyDescent="0.3">
      <c r="A11" s="42" t="s">
        <v>180</v>
      </c>
      <c r="B11" s="42">
        <v>0.21548607828567734</v>
      </c>
      <c r="C11" s="42">
        <v>0.78716987397887117</v>
      </c>
      <c r="D11" s="42">
        <v>0.85763867694271789</v>
      </c>
    </row>
    <row r="12" spans="1:4" x14ac:dyDescent="0.3">
      <c r="A12" s="42" t="s">
        <v>229</v>
      </c>
      <c r="B12" s="42">
        <v>0.50757841762221712</v>
      </c>
      <c r="C12" s="42">
        <v>0.86785598463915903</v>
      </c>
      <c r="D12" s="42">
        <v>0.8702254077348377</v>
      </c>
    </row>
    <row r="13" spans="1:4" x14ac:dyDescent="0.3">
      <c r="A13" s="42" t="s">
        <v>223</v>
      </c>
      <c r="B13" s="42">
        <v>1.0972111006455831</v>
      </c>
      <c r="C13" s="42">
        <v>0.8811325716909959</v>
      </c>
      <c r="D13" s="42">
        <v>0.70967283993016805</v>
      </c>
    </row>
    <row r="14" spans="1:4" x14ac:dyDescent="0.3">
      <c r="A14" s="42" t="s">
        <v>168</v>
      </c>
      <c r="B14" s="42">
        <v>0.41769698386924664</v>
      </c>
      <c r="C14" s="42">
        <v>0.89063348804876996</v>
      </c>
      <c r="D14" s="42">
        <v>0.23063468942782561</v>
      </c>
    </row>
    <row r="15" spans="1:4" x14ac:dyDescent="0.3">
      <c r="A15" s="42" t="s">
        <v>150</v>
      </c>
      <c r="B15" s="42">
        <v>0.1308486920907429</v>
      </c>
      <c r="C15" s="42">
        <v>0.89589799147019777</v>
      </c>
      <c r="D15" s="42">
        <v>1.2308555157193408</v>
      </c>
    </row>
    <row r="16" spans="1:4" x14ac:dyDescent="0.3">
      <c r="A16" s="42" t="s">
        <v>226</v>
      </c>
      <c r="B16" s="42">
        <v>1.6219317033609617</v>
      </c>
      <c r="C16" s="42">
        <v>1.043166434452486</v>
      </c>
      <c r="D16" s="42">
        <v>1.8298248224476317</v>
      </c>
    </row>
    <row r="17" spans="1:4" x14ac:dyDescent="0.3">
      <c r="A17" s="42" t="s">
        <v>230</v>
      </c>
      <c r="B17" s="42">
        <v>1.0164312914286071</v>
      </c>
      <c r="C17" s="42">
        <v>1.2422337981455474</v>
      </c>
      <c r="D17" s="42">
        <v>0.58434408533460358</v>
      </c>
    </row>
    <row r="18" spans="1:4" x14ac:dyDescent="0.3">
      <c r="A18" s="42" t="s">
        <v>160</v>
      </c>
      <c r="B18" s="42">
        <v>1.2700649826052297</v>
      </c>
      <c r="C18" s="42">
        <v>1.2741850766035059</v>
      </c>
      <c r="D18" s="42">
        <v>0.71917377583101461</v>
      </c>
    </row>
    <row r="19" spans="1:4" x14ac:dyDescent="0.3">
      <c r="A19" s="42" t="s">
        <v>165</v>
      </c>
      <c r="B19" s="42">
        <v>0.16306103101788616</v>
      </c>
      <c r="C19" s="42">
        <v>1.2821097503114294</v>
      </c>
      <c r="D19" s="42">
        <v>0.5813589689435289</v>
      </c>
    </row>
    <row r="20" spans="1:4" x14ac:dyDescent="0.3">
      <c r="A20" s="42" t="s">
        <v>130</v>
      </c>
      <c r="B20" s="42">
        <v>0.99003929738004115</v>
      </c>
      <c r="C20" s="42">
        <v>1.3049921104429414</v>
      </c>
      <c r="D20" s="42">
        <v>0.22563787304428556</v>
      </c>
    </row>
    <row r="21" spans="1:4" x14ac:dyDescent="0.3">
      <c r="A21" s="42" t="s">
        <v>189</v>
      </c>
      <c r="B21" s="42">
        <v>0.64932805319713305</v>
      </c>
      <c r="C21" s="42">
        <v>1.319703152203028</v>
      </c>
      <c r="D21" s="42">
        <v>0.27044594659556792</v>
      </c>
    </row>
    <row r="22" spans="1:4" x14ac:dyDescent="0.3">
      <c r="A22" s="42" t="s">
        <v>186</v>
      </c>
      <c r="B22" s="42">
        <v>1.840619819527231</v>
      </c>
      <c r="C22" s="42">
        <v>1.4165333068301513</v>
      </c>
      <c r="D22" s="42">
        <v>1.2387700715188426</v>
      </c>
    </row>
    <row r="23" spans="1:4" x14ac:dyDescent="0.3">
      <c r="A23" s="42" t="s">
        <v>162</v>
      </c>
      <c r="B23" s="42">
        <v>1.0131754832932105</v>
      </c>
      <c r="C23" s="42">
        <v>1.5354827938110074</v>
      </c>
      <c r="D23" s="42">
        <v>0.38846607377689857</v>
      </c>
    </row>
    <row r="24" spans="1:4" x14ac:dyDescent="0.3">
      <c r="A24" s="42" t="s">
        <v>145</v>
      </c>
      <c r="B24" s="42">
        <v>1.3171625000141067</v>
      </c>
      <c r="C24" s="42">
        <v>1.5696856408376771</v>
      </c>
      <c r="D24" s="42">
        <v>1.8268261716334548</v>
      </c>
    </row>
    <row r="25" spans="1:4" x14ac:dyDescent="0.3">
      <c r="A25" s="42" t="s">
        <v>142</v>
      </c>
      <c r="B25" s="42">
        <v>1.4035311255693261</v>
      </c>
      <c r="C25" s="42">
        <v>1.7267225631116641</v>
      </c>
      <c r="D25" s="42">
        <v>1.2194268204773968</v>
      </c>
    </row>
    <row r="26" spans="1:4" x14ac:dyDescent="0.3">
      <c r="A26" s="42" t="s">
        <v>148</v>
      </c>
      <c r="B26" s="42">
        <v>1.0407265395147836</v>
      </c>
      <c r="C26" s="42">
        <v>1.9285098416200595</v>
      </c>
      <c r="D26" s="42">
        <v>2.1566752242028557</v>
      </c>
    </row>
    <row r="27" spans="1:4" x14ac:dyDescent="0.3">
      <c r="A27" s="42" t="s">
        <v>139</v>
      </c>
      <c r="B27" s="42">
        <v>1.5054998802558113</v>
      </c>
      <c r="C27" s="42">
        <v>2.0423273026420072</v>
      </c>
      <c r="D27" s="42">
        <v>1.4565439784391012</v>
      </c>
    </row>
    <row r="28" spans="1:4" x14ac:dyDescent="0.3">
      <c r="A28" s="42" t="s">
        <v>225</v>
      </c>
      <c r="B28" s="42">
        <v>1.4826734807176636</v>
      </c>
      <c r="C28" s="42">
        <v>2.5365332660927535</v>
      </c>
      <c r="D28" s="42">
        <v>1.2748308750302513</v>
      </c>
    </row>
    <row r="29" spans="1:4" x14ac:dyDescent="0.3">
      <c r="A29" s="42" t="s">
        <v>234</v>
      </c>
      <c r="B29" s="42">
        <v>1.7502107329233632</v>
      </c>
      <c r="C29" s="42">
        <v>2.6936245487634936</v>
      </c>
      <c r="D29" s="42">
        <v>1.0100590130149942</v>
      </c>
    </row>
    <row r="30" spans="1:4" x14ac:dyDescent="0.3">
      <c r="A30" s="42" t="s">
        <v>136</v>
      </c>
      <c r="B30" s="42">
        <v>0.80771656600631658</v>
      </c>
      <c r="C30" s="42">
        <v>2.7115136386253456</v>
      </c>
      <c r="D30" s="42">
        <v>1.4961559577792563</v>
      </c>
    </row>
    <row r="31" spans="1:4" x14ac:dyDescent="0.3">
      <c r="A31" s="42" t="s">
        <v>133</v>
      </c>
      <c r="B31" s="42">
        <v>1.3493374859174574</v>
      </c>
      <c r="C31" s="42">
        <v>2.8326079519653518</v>
      </c>
      <c r="D31" s="42">
        <v>1.6583074804464224</v>
      </c>
    </row>
    <row r="32" spans="1:4" x14ac:dyDescent="0.3">
      <c r="A32" s="42" t="s">
        <v>233</v>
      </c>
      <c r="B32" s="42">
        <v>1.2184094549996727</v>
      </c>
      <c r="C32" s="42">
        <v>2.8506241094516511</v>
      </c>
      <c r="D32" s="42">
        <v>2.4975491845568611</v>
      </c>
    </row>
    <row r="33" spans="1:4" x14ac:dyDescent="0.3">
      <c r="A33" s="42" t="s">
        <v>232</v>
      </c>
      <c r="B33" s="42">
        <v>0.53374343077928399</v>
      </c>
      <c r="C33" s="42">
        <v>3.4605252502114201</v>
      </c>
      <c r="D33" s="42">
        <v>3.0721728134333612</v>
      </c>
    </row>
    <row r="34" spans="1:4" x14ac:dyDescent="0.3">
      <c r="A34" s="42" t="s">
        <v>227</v>
      </c>
      <c r="B34" s="42">
        <v>1.4507810931894969</v>
      </c>
      <c r="C34" s="42">
        <v>4.0285294352663872</v>
      </c>
      <c r="D34" s="42">
        <v>3.3534711401560733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13" workbookViewId="0">
      <selection activeCell="A12" sqref="A12:XFD12"/>
    </sheetView>
  </sheetViews>
  <sheetFormatPr defaultRowHeight="14.4" x14ac:dyDescent="0.3"/>
  <cols>
    <col min="1" max="1" width="5.6640625" style="39" bestFit="1" customWidth="1"/>
    <col min="2" max="2" width="14.6640625" style="39" bestFit="1" customWidth="1"/>
    <col min="3" max="4" width="5.5546875" style="42" bestFit="1" customWidth="1"/>
    <col min="5" max="5" width="13" style="42" customWidth="1"/>
    <col min="6" max="6" width="14.6640625" style="39" bestFit="1" customWidth="1"/>
    <col min="7" max="7" width="10.88671875" style="42" customWidth="1"/>
    <col min="8" max="8" width="10.44140625" style="42" customWidth="1"/>
    <col min="9" max="9" width="10.21875" style="42" bestFit="1" customWidth="1"/>
    <col min="10" max="11" width="8.88671875" style="39"/>
    <col min="12" max="12" width="8.88671875" style="99"/>
    <col min="13" max="14" width="8.88671875" style="104"/>
    <col min="15" max="16384" width="8.88671875" style="39"/>
  </cols>
  <sheetData>
    <row r="1" spans="1:18" x14ac:dyDescent="0.3">
      <c r="A1" s="39" t="s">
        <v>467</v>
      </c>
    </row>
    <row r="2" spans="1:18" s="52" customFormat="1" ht="72" x14ac:dyDescent="0.3">
      <c r="C2" s="98" t="s">
        <v>466</v>
      </c>
      <c r="D2" s="98" t="s">
        <v>465</v>
      </c>
      <c r="E2" s="98" t="s">
        <v>464</v>
      </c>
      <c r="G2" s="98" t="s">
        <v>463</v>
      </c>
      <c r="H2" s="98" t="s">
        <v>462</v>
      </c>
      <c r="I2" s="98" t="s">
        <v>461</v>
      </c>
      <c r="J2" s="52" t="s">
        <v>460</v>
      </c>
      <c r="K2" s="52" t="s">
        <v>459</v>
      </c>
      <c r="L2" s="100" t="s">
        <v>458</v>
      </c>
      <c r="M2" s="105" t="s">
        <v>499</v>
      </c>
      <c r="N2" s="105" t="s">
        <v>500</v>
      </c>
    </row>
    <row r="3" spans="1:18" s="19" customFormat="1" x14ac:dyDescent="0.3">
      <c r="A3" s="19" t="s">
        <v>328</v>
      </c>
      <c r="B3" s="101">
        <v>41524.95412037037</v>
      </c>
      <c r="C3" s="102">
        <v>22</v>
      </c>
      <c r="D3" s="102">
        <v>53</v>
      </c>
      <c r="E3" s="102">
        <f t="shared" ref="E3:E35" si="0">C3*60+D3</f>
        <v>1373</v>
      </c>
      <c r="F3" s="101">
        <v>41554.000451388885</v>
      </c>
      <c r="G3" s="102">
        <v>24</v>
      </c>
      <c r="H3" s="102">
        <v>0</v>
      </c>
      <c r="I3" s="102">
        <f t="shared" ref="I3:I35" si="1">G3*60+H3</f>
        <v>1440</v>
      </c>
      <c r="J3" s="102">
        <f t="shared" ref="J3:J35" si="2">I3-E3</f>
        <v>67</v>
      </c>
      <c r="K3" s="102">
        <f t="shared" ref="K3:K35" si="3">I3-15</f>
        <v>1425</v>
      </c>
      <c r="L3" s="103" t="s">
        <v>468</v>
      </c>
      <c r="M3" s="19" t="str">
        <f>LEFT(L3,2)</f>
        <v>23</v>
      </c>
      <c r="N3" s="19" t="str">
        <f>RIGHT(L3,2)</f>
        <v>15</v>
      </c>
      <c r="O3" s="19">
        <f>M3-12</f>
        <v>11</v>
      </c>
      <c r="Q3" s="19">
        <f>N3+15</f>
        <v>30</v>
      </c>
      <c r="R3" s="19" t="str">
        <f>IF(Q3&gt;=60,Q3-60,"same hour")</f>
        <v>same hour</v>
      </c>
    </row>
    <row r="4" spans="1:18" s="19" customFormat="1" x14ac:dyDescent="0.3">
      <c r="A4" s="19" t="s">
        <v>354</v>
      </c>
      <c r="B4" s="101">
        <v>41339.819606481484</v>
      </c>
      <c r="C4" s="102">
        <v>19</v>
      </c>
      <c r="D4" s="102">
        <v>40</v>
      </c>
      <c r="E4" s="102">
        <f t="shared" si="0"/>
        <v>1180</v>
      </c>
      <c r="F4" s="101">
        <v>41339.889131944445</v>
      </c>
      <c r="G4" s="102">
        <v>21</v>
      </c>
      <c r="H4" s="102">
        <v>20</v>
      </c>
      <c r="I4" s="102">
        <f t="shared" si="1"/>
        <v>1280</v>
      </c>
      <c r="J4" s="102">
        <f t="shared" si="2"/>
        <v>100</v>
      </c>
      <c r="K4" s="102">
        <f t="shared" si="3"/>
        <v>1265</v>
      </c>
      <c r="L4" s="103" t="s">
        <v>469</v>
      </c>
      <c r="M4" s="19" t="str">
        <f t="shared" ref="M4:M35" si="4">LEFT(L4,2)</f>
        <v>20</v>
      </c>
      <c r="N4" s="19" t="str">
        <f t="shared" ref="N4:N35" si="5">RIGHT(L4,2)</f>
        <v>15</v>
      </c>
      <c r="O4" s="19">
        <f t="shared" ref="O4:O35" si="6">M4-12</f>
        <v>8</v>
      </c>
      <c r="Q4" s="19">
        <f t="shared" ref="Q4:Q35" si="7">N4+15</f>
        <v>30</v>
      </c>
      <c r="R4" s="19" t="str">
        <f t="shared" ref="R4:R35" si="8">IF(Q4&gt;=60,Q4-60,"same hour")</f>
        <v>same hour</v>
      </c>
    </row>
    <row r="5" spans="1:18" s="19" customFormat="1" x14ac:dyDescent="0.3">
      <c r="A5" s="19" t="s">
        <v>329</v>
      </c>
      <c r="B5" s="101">
        <v>41524.904872685183</v>
      </c>
      <c r="C5" s="102">
        <v>21</v>
      </c>
      <c r="D5" s="102">
        <v>43</v>
      </c>
      <c r="E5" s="102">
        <f t="shared" si="0"/>
        <v>1303</v>
      </c>
      <c r="F5" s="101">
        <v>41524.947152777779</v>
      </c>
      <c r="G5" s="102">
        <v>22</v>
      </c>
      <c r="H5" s="102">
        <v>43</v>
      </c>
      <c r="I5" s="102">
        <f t="shared" si="1"/>
        <v>1363</v>
      </c>
      <c r="J5" s="102">
        <f t="shared" si="2"/>
        <v>60</v>
      </c>
      <c r="K5" s="102">
        <f t="shared" si="3"/>
        <v>1348</v>
      </c>
      <c r="L5" s="103" t="s">
        <v>470</v>
      </c>
      <c r="M5" s="19" t="str">
        <f t="shared" si="4"/>
        <v>22</v>
      </c>
      <c r="N5" s="19" t="str">
        <f t="shared" si="5"/>
        <v>26</v>
      </c>
      <c r="O5" s="19">
        <f t="shared" si="6"/>
        <v>10</v>
      </c>
      <c r="Q5" s="19">
        <f t="shared" si="7"/>
        <v>41</v>
      </c>
      <c r="R5" s="19" t="str">
        <f t="shared" si="8"/>
        <v>same hour</v>
      </c>
    </row>
    <row r="6" spans="1:18" s="19" customFormat="1" x14ac:dyDescent="0.3">
      <c r="A6" s="19" t="s">
        <v>330</v>
      </c>
      <c r="B6" s="101">
        <v>41556.968993055554</v>
      </c>
      <c r="C6" s="102">
        <v>23</v>
      </c>
      <c r="D6" s="102">
        <v>15</v>
      </c>
      <c r="E6" s="102">
        <f t="shared" si="0"/>
        <v>1395</v>
      </c>
      <c r="F6" s="101">
        <v>41587.012662037036</v>
      </c>
      <c r="G6" s="102">
        <v>24</v>
      </c>
      <c r="H6" s="102">
        <v>18</v>
      </c>
      <c r="I6" s="102">
        <f t="shared" si="1"/>
        <v>1458</v>
      </c>
      <c r="J6" s="102">
        <f t="shared" si="2"/>
        <v>63</v>
      </c>
      <c r="K6" s="102">
        <f t="shared" si="3"/>
        <v>1443</v>
      </c>
      <c r="L6" s="103" t="s">
        <v>471</v>
      </c>
      <c r="M6" s="19" t="str">
        <f t="shared" si="4"/>
        <v>23</v>
      </c>
      <c r="N6" s="19" t="str">
        <f t="shared" si="5"/>
        <v>36</v>
      </c>
      <c r="O6" s="19">
        <f t="shared" si="6"/>
        <v>11</v>
      </c>
      <c r="Q6" s="19">
        <f t="shared" si="7"/>
        <v>51</v>
      </c>
      <c r="R6" s="19" t="str">
        <f t="shared" si="8"/>
        <v>same hour</v>
      </c>
    </row>
    <row r="7" spans="1:18" s="19" customFormat="1" x14ac:dyDescent="0.3">
      <c r="A7" s="19" t="s">
        <v>331</v>
      </c>
      <c r="B7" s="101">
        <v>41556.922060185185</v>
      </c>
      <c r="C7" s="102">
        <v>22</v>
      </c>
      <c r="D7" s="102">
        <v>7</v>
      </c>
      <c r="E7" s="102">
        <f t="shared" si="0"/>
        <v>1327</v>
      </c>
      <c r="F7" s="101">
        <v>41556.964803240742</v>
      </c>
      <c r="G7" s="102">
        <v>23</v>
      </c>
      <c r="H7" s="102">
        <v>9</v>
      </c>
      <c r="I7" s="102">
        <f t="shared" si="1"/>
        <v>1389</v>
      </c>
      <c r="J7" s="102">
        <f t="shared" si="2"/>
        <v>62</v>
      </c>
      <c r="K7" s="102">
        <f t="shared" si="3"/>
        <v>1374</v>
      </c>
      <c r="L7" s="103" t="s">
        <v>472</v>
      </c>
      <c r="M7" s="19" t="str">
        <f t="shared" si="4"/>
        <v>22</v>
      </c>
      <c r="N7" s="19" t="str">
        <f t="shared" si="5"/>
        <v>36</v>
      </c>
      <c r="O7" s="19">
        <f t="shared" si="6"/>
        <v>10</v>
      </c>
      <c r="Q7" s="19">
        <f t="shared" si="7"/>
        <v>51</v>
      </c>
      <c r="R7" s="19" t="str">
        <f t="shared" si="8"/>
        <v>same hour</v>
      </c>
    </row>
    <row r="8" spans="1:18" s="19" customFormat="1" x14ac:dyDescent="0.3">
      <c r="A8" s="19" t="s">
        <v>332</v>
      </c>
      <c r="B8" s="101">
        <v>41556.908784722225</v>
      </c>
      <c r="C8" s="102">
        <v>21</v>
      </c>
      <c r="D8" s="102">
        <v>48</v>
      </c>
      <c r="E8" s="102">
        <f t="shared" si="0"/>
        <v>1308</v>
      </c>
      <c r="F8" s="101">
        <v>41556.951469907406</v>
      </c>
      <c r="G8" s="102">
        <v>22</v>
      </c>
      <c r="H8" s="102">
        <v>50</v>
      </c>
      <c r="I8" s="102">
        <f t="shared" si="1"/>
        <v>1370</v>
      </c>
      <c r="J8" s="102">
        <f t="shared" si="2"/>
        <v>62</v>
      </c>
      <c r="K8" s="102">
        <f t="shared" si="3"/>
        <v>1355</v>
      </c>
      <c r="L8" s="103" t="s">
        <v>473</v>
      </c>
      <c r="M8" s="19" t="str">
        <f t="shared" si="4"/>
        <v>22</v>
      </c>
      <c r="N8" s="19" t="str">
        <f t="shared" si="5"/>
        <v>33</v>
      </c>
      <c r="O8" s="19">
        <f t="shared" si="6"/>
        <v>10</v>
      </c>
      <c r="Q8" s="19">
        <f t="shared" si="7"/>
        <v>48</v>
      </c>
      <c r="R8" s="19" t="str">
        <f t="shared" si="8"/>
        <v>same hour</v>
      </c>
    </row>
    <row r="9" spans="1:18" s="19" customFormat="1" x14ac:dyDescent="0.3">
      <c r="A9" s="19" t="s">
        <v>333</v>
      </c>
      <c r="B9" s="101">
        <v>41556.874212962961</v>
      </c>
      <c r="C9" s="102">
        <v>20</v>
      </c>
      <c r="D9" s="102">
        <v>58</v>
      </c>
      <c r="E9" s="102">
        <f t="shared" si="0"/>
        <v>1258</v>
      </c>
      <c r="F9" s="101">
        <v>41556.917453703703</v>
      </c>
      <c r="G9" s="102">
        <v>22</v>
      </c>
      <c r="H9" s="102">
        <v>1</v>
      </c>
      <c r="I9" s="102">
        <f t="shared" si="1"/>
        <v>1321</v>
      </c>
      <c r="J9" s="102">
        <f t="shared" si="2"/>
        <v>63</v>
      </c>
      <c r="K9" s="102">
        <f t="shared" si="3"/>
        <v>1306</v>
      </c>
      <c r="L9" s="103" t="s">
        <v>474</v>
      </c>
      <c r="M9" s="19" t="str">
        <f t="shared" si="4"/>
        <v>20</v>
      </c>
      <c r="N9" s="19" t="str">
        <f t="shared" si="5"/>
        <v>59</v>
      </c>
      <c r="O9" s="19">
        <f t="shared" si="6"/>
        <v>8</v>
      </c>
      <c r="Q9" s="19">
        <f t="shared" si="7"/>
        <v>74</v>
      </c>
      <c r="R9" s="19">
        <f t="shared" si="8"/>
        <v>14</v>
      </c>
    </row>
    <row r="10" spans="1:18" s="19" customFormat="1" x14ac:dyDescent="0.3">
      <c r="A10" s="19" t="s">
        <v>334</v>
      </c>
      <c r="B10" s="101">
        <v>41370.789560185185</v>
      </c>
      <c r="C10" s="102">
        <v>18</v>
      </c>
      <c r="D10" s="102">
        <v>56</v>
      </c>
      <c r="E10" s="102">
        <f t="shared" si="0"/>
        <v>1136</v>
      </c>
      <c r="F10" s="101">
        <v>41370.838865740741</v>
      </c>
      <c r="G10" s="102">
        <v>20</v>
      </c>
      <c r="H10" s="102">
        <v>7</v>
      </c>
      <c r="I10" s="102">
        <f t="shared" si="1"/>
        <v>1207</v>
      </c>
      <c r="J10" s="102">
        <f t="shared" si="2"/>
        <v>71</v>
      </c>
      <c r="K10" s="102">
        <f t="shared" si="3"/>
        <v>1192</v>
      </c>
      <c r="L10" s="103" t="s">
        <v>475</v>
      </c>
      <c r="M10" s="19" t="str">
        <f t="shared" si="4"/>
        <v>18</v>
      </c>
      <c r="N10" s="19" t="str">
        <f t="shared" si="5"/>
        <v>59</v>
      </c>
      <c r="O10" s="19">
        <f t="shared" si="6"/>
        <v>6</v>
      </c>
      <c r="Q10" s="19">
        <f t="shared" si="7"/>
        <v>74</v>
      </c>
      <c r="R10" s="19">
        <f t="shared" si="8"/>
        <v>14</v>
      </c>
    </row>
    <row r="11" spans="1:18" s="19" customFormat="1" x14ac:dyDescent="0.3">
      <c r="A11" s="19" t="s">
        <v>335</v>
      </c>
      <c r="B11" s="101">
        <v>41370.899722222224</v>
      </c>
      <c r="C11" s="102">
        <v>21</v>
      </c>
      <c r="D11" s="102">
        <v>35</v>
      </c>
      <c r="E11" s="102">
        <f t="shared" si="0"/>
        <v>1295</v>
      </c>
      <c r="F11" s="101">
        <v>41370.948206018518</v>
      </c>
      <c r="G11" s="102">
        <v>22</v>
      </c>
      <c r="H11" s="102">
        <v>45</v>
      </c>
      <c r="I11" s="102">
        <f t="shared" si="1"/>
        <v>1365</v>
      </c>
      <c r="J11" s="102">
        <f t="shared" si="2"/>
        <v>70</v>
      </c>
      <c r="K11" s="102">
        <f t="shared" si="3"/>
        <v>1350</v>
      </c>
      <c r="L11" s="103" t="s">
        <v>476</v>
      </c>
      <c r="M11" s="19" t="str">
        <f t="shared" si="4"/>
        <v>22</v>
      </c>
      <c r="N11" s="19" t="str">
        <f t="shared" si="5"/>
        <v>21</v>
      </c>
      <c r="O11" s="19">
        <f t="shared" si="6"/>
        <v>10</v>
      </c>
      <c r="Q11" s="19">
        <f t="shared" si="7"/>
        <v>36</v>
      </c>
      <c r="R11" s="19" t="str">
        <f t="shared" si="8"/>
        <v>same hour</v>
      </c>
    </row>
    <row r="12" spans="1:18" s="19" customFormat="1" x14ac:dyDescent="0.3">
      <c r="A12" s="19" t="s">
        <v>337</v>
      </c>
      <c r="B12" s="101">
        <v>41587.779664351852</v>
      </c>
      <c r="C12" s="102">
        <v>18</v>
      </c>
      <c r="D12" s="102">
        <v>42</v>
      </c>
      <c r="E12" s="102">
        <f t="shared" si="0"/>
        <v>1122</v>
      </c>
      <c r="F12" s="101">
        <v>41587.823182870372</v>
      </c>
      <c r="G12" s="102">
        <v>19</v>
      </c>
      <c r="H12" s="102">
        <v>45</v>
      </c>
      <c r="I12" s="102">
        <f t="shared" si="1"/>
        <v>1185</v>
      </c>
      <c r="J12" s="102">
        <f t="shared" si="2"/>
        <v>63</v>
      </c>
      <c r="K12" s="102">
        <f t="shared" si="3"/>
        <v>1170</v>
      </c>
      <c r="L12" s="103" t="s">
        <v>477</v>
      </c>
      <c r="M12" s="19" t="str">
        <f t="shared" si="4"/>
        <v>19</v>
      </c>
      <c r="N12" s="19" t="str">
        <f t="shared" si="5"/>
        <v>22</v>
      </c>
      <c r="O12" s="19">
        <f t="shared" si="6"/>
        <v>7</v>
      </c>
      <c r="Q12" s="19">
        <f t="shared" si="7"/>
        <v>37</v>
      </c>
      <c r="R12" s="19" t="str">
        <f t="shared" si="8"/>
        <v>same hour</v>
      </c>
    </row>
    <row r="13" spans="1:18" s="19" customFormat="1" x14ac:dyDescent="0.3">
      <c r="A13" s="19" t="s">
        <v>338</v>
      </c>
      <c r="B13" s="101">
        <v>41587.815057870372</v>
      </c>
      <c r="C13" s="102">
        <v>19</v>
      </c>
      <c r="D13" s="102">
        <v>33</v>
      </c>
      <c r="E13" s="102">
        <f t="shared" si="0"/>
        <v>1173</v>
      </c>
      <c r="F13" s="101">
        <v>41587.859050925923</v>
      </c>
      <c r="G13" s="102">
        <v>20</v>
      </c>
      <c r="H13" s="102">
        <v>37</v>
      </c>
      <c r="I13" s="102">
        <f t="shared" si="1"/>
        <v>1237</v>
      </c>
      <c r="J13" s="102">
        <f t="shared" si="2"/>
        <v>64</v>
      </c>
      <c r="K13" s="102">
        <f t="shared" si="3"/>
        <v>1222</v>
      </c>
      <c r="L13" s="103" t="s">
        <v>478</v>
      </c>
      <c r="M13" s="19" t="str">
        <f t="shared" si="4"/>
        <v>19</v>
      </c>
      <c r="N13" s="19" t="str">
        <f t="shared" si="5"/>
        <v>38</v>
      </c>
      <c r="O13" s="19">
        <f t="shared" si="6"/>
        <v>7</v>
      </c>
      <c r="Q13" s="19">
        <f t="shared" si="7"/>
        <v>53</v>
      </c>
      <c r="R13" s="19" t="str">
        <f t="shared" si="8"/>
        <v>same hour</v>
      </c>
    </row>
    <row r="14" spans="1:18" s="19" customFormat="1" x14ac:dyDescent="0.3">
      <c r="A14" s="19" t="s">
        <v>339</v>
      </c>
      <c r="B14" s="101">
        <v>41339.989224537036</v>
      </c>
      <c r="C14" s="102">
        <v>23</v>
      </c>
      <c r="D14" s="102">
        <v>44</v>
      </c>
      <c r="E14" s="102">
        <f t="shared" si="0"/>
        <v>1424</v>
      </c>
      <c r="F14" s="101">
        <v>41370.030069444445</v>
      </c>
      <c r="G14" s="102">
        <v>24</v>
      </c>
      <c r="H14" s="102">
        <v>43</v>
      </c>
      <c r="I14" s="102">
        <f t="shared" si="1"/>
        <v>1483</v>
      </c>
      <c r="J14" s="102">
        <f t="shared" si="2"/>
        <v>59</v>
      </c>
      <c r="K14" s="102">
        <f t="shared" si="3"/>
        <v>1468</v>
      </c>
      <c r="L14" s="103" t="s">
        <v>494</v>
      </c>
      <c r="M14" s="19" t="str">
        <f t="shared" si="4"/>
        <v>24</v>
      </c>
      <c r="N14" s="19" t="str">
        <f t="shared" si="5"/>
        <v>00</v>
      </c>
      <c r="O14" s="19">
        <f t="shared" si="6"/>
        <v>12</v>
      </c>
      <c r="Q14" s="19">
        <f t="shared" si="7"/>
        <v>15</v>
      </c>
      <c r="R14" s="19" t="str">
        <f t="shared" si="8"/>
        <v>same hour</v>
      </c>
    </row>
    <row r="15" spans="1:18" s="19" customFormat="1" x14ac:dyDescent="0.3">
      <c r="A15" s="19" t="s">
        <v>340</v>
      </c>
      <c r="B15" s="101">
        <v>41339.942615740743</v>
      </c>
      <c r="C15" s="102">
        <v>22</v>
      </c>
      <c r="D15" s="102">
        <v>37</v>
      </c>
      <c r="E15" s="102">
        <f t="shared" si="0"/>
        <v>1357</v>
      </c>
      <c r="F15" s="101">
        <v>41339.987233796295</v>
      </c>
      <c r="G15" s="102">
        <v>23</v>
      </c>
      <c r="H15" s="102">
        <v>41</v>
      </c>
      <c r="I15" s="102">
        <f t="shared" si="1"/>
        <v>1421</v>
      </c>
      <c r="J15" s="102">
        <f t="shared" si="2"/>
        <v>64</v>
      </c>
      <c r="K15" s="102">
        <f t="shared" si="3"/>
        <v>1406</v>
      </c>
      <c r="L15" s="103" t="s">
        <v>479</v>
      </c>
      <c r="M15" s="19" t="str">
        <f t="shared" si="4"/>
        <v>22</v>
      </c>
      <c r="N15" s="19" t="str">
        <f t="shared" si="5"/>
        <v>37</v>
      </c>
      <c r="O15" s="19">
        <f t="shared" si="6"/>
        <v>10</v>
      </c>
      <c r="Q15" s="19">
        <f t="shared" si="7"/>
        <v>52</v>
      </c>
      <c r="R15" s="19" t="str">
        <f t="shared" si="8"/>
        <v>same hour</v>
      </c>
    </row>
    <row r="16" spans="1:18" s="19" customFormat="1" x14ac:dyDescent="0.3">
      <c r="A16" s="19" t="s">
        <v>320</v>
      </c>
      <c r="B16" s="101">
        <v>41400.804143518515</v>
      </c>
      <c r="C16" s="102">
        <v>19</v>
      </c>
      <c r="D16" s="102">
        <v>17</v>
      </c>
      <c r="E16" s="102">
        <f t="shared" si="0"/>
        <v>1157</v>
      </c>
      <c r="F16" s="101">
        <v>41400.883715277778</v>
      </c>
      <c r="G16" s="102">
        <v>21</v>
      </c>
      <c r="H16" s="102">
        <v>12</v>
      </c>
      <c r="I16" s="102">
        <f t="shared" si="1"/>
        <v>1272</v>
      </c>
      <c r="J16" s="102">
        <f t="shared" si="2"/>
        <v>115</v>
      </c>
      <c r="K16" s="102">
        <f t="shared" si="3"/>
        <v>1257</v>
      </c>
      <c r="L16" s="103" t="s">
        <v>480</v>
      </c>
      <c r="M16" s="19" t="str">
        <f t="shared" si="4"/>
        <v>20</v>
      </c>
      <c r="N16" s="19" t="str">
        <f t="shared" si="5"/>
        <v>38</v>
      </c>
      <c r="O16" s="19">
        <f t="shared" si="6"/>
        <v>8</v>
      </c>
      <c r="Q16" s="19">
        <f t="shared" si="7"/>
        <v>53</v>
      </c>
      <c r="R16" s="19" t="str">
        <f t="shared" si="8"/>
        <v>same hour</v>
      </c>
    </row>
    <row r="17" spans="1:18" s="19" customFormat="1" x14ac:dyDescent="0.3">
      <c r="A17" s="19" t="s">
        <v>322</v>
      </c>
      <c r="B17" s="101">
        <v>41370.731006944443</v>
      </c>
      <c r="C17" s="102">
        <v>17</v>
      </c>
      <c r="D17" s="102">
        <v>32</v>
      </c>
      <c r="E17" s="102">
        <f t="shared" si="0"/>
        <v>1052</v>
      </c>
      <c r="F17" s="101">
        <v>41370.77238425926</v>
      </c>
      <c r="G17" s="102">
        <v>18</v>
      </c>
      <c r="H17" s="102">
        <v>32</v>
      </c>
      <c r="I17" s="102">
        <f t="shared" si="1"/>
        <v>1112</v>
      </c>
      <c r="J17" s="102">
        <f t="shared" si="2"/>
        <v>60</v>
      </c>
      <c r="K17" s="102">
        <f t="shared" si="3"/>
        <v>1097</v>
      </c>
      <c r="L17" s="103" t="s">
        <v>481</v>
      </c>
      <c r="M17" s="19" t="str">
        <f t="shared" si="4"/>
        <v>17</v>
      </c>
      <c r="N17" s="19" t="str">
        <f t="shared" si="5"/>
        <v>52</v>
      </c>
      <c r="O17" s="19">
        <f t="shared" si="6"/>
        <v>5</v>
      </c>
      <c r="Q17" s="19">
        <f t="shared" si="7"/>
        <v>67</v>
      </c>
      <c r="R17" s="19">
        <f t="shared" si="8"/>
        <v>7</v>
      </c>
    </row>
    <row r="18" spans="1:18" s="19" customFormat="1" x14ac:dyDescent="0.3">
      <c r="A18" s="19" t="s">
        <v>323</v>
      </c>
      <c r="B18" s="101">
        <v>41431.860046296293</v>
      </c>
      <c r="C18" s="102">
        <v>20</v>
      </c>
      <c r="D18" s="102">
        <v>38</v>
      </c>
      <c r="E18" s="102">
        <f t="shared" si="0"/>
        <v>1238</v>
      </c>
      <c r="F18" s="101">
        <v>41431.903171296297</v>
      </c>
      <c r="G18" s="102">
        <v>21</v>
      </c>
      <c r="H18" s="102">
        <v>40</v>
      </c>
      <c r="I18" s="102">
        <f t="shared" si="1"/>
        <v>1300</v>
      </c>
      <c r="J18" s="102">
        <f t="shared" si="2"/>
        <v>62</v>
      </c>
      <c r="K18" s="102">
        <f t="shared" si="3"/>
        <v>1285</v>
      </c>
      <c r="L18" s="103" t="s">
        <v>482</v>
      </c>
      <c r="M18" s="19" t="str">
        <f t="shared" si="4"/>
        <v>21</v>
      </c>
      <c r="N18" s="19" t="str">
        <f t="shared" si="5"/>
        <v>10</v>
      </c>
      <c r="O18" s="19">
        <f t="shared" si="6"/>
        <v>9</v>
      </c>
      <c r="Q18" s="19">
        <f t="shared" si="7"/>
        <v>25</v>
      </c>
      <c r="R18" s="19" t="str">
        <f t="shared" si="8"/>
        <v>same hour</v>
      </c>
    </row>
    <row r="19" spans="1:18" s="19" customFormat="1" x14ac:dyDescent="0.3">
      <c r="A19" s="19" t="s">
        <v>324</v>
      </c>
      <c r="B19" s="101">
        <v>41400.886423611111</v>
      </c>
      <c r="C19" s="102">
        <v>21</v>
      </c>
      <c r="D19" s="102">
        <v>16</v>
      </c>
      <c r="E19" s="102">
        <f t="shared" si="0"/>
        <v>1276</v>
      </c>
      <c r="F19" s="101">
        <v>41400.958356481482</v>
      </c>
      <c r="G19" s="102">
        <v>23</v>
      </c>
      <c r="H19" s="102">
        <v>0</v>
      </c>
      <c r="I19" s="102">
        <f t="shared" si="1"/>
        <v>1380</v>
      </c>
      <c r="J19" s="102">
        <f t="shared" si="2"/>
        <v>104</v>
      </c>
      <c r="K19" s="102">
        <f t="shared" si="3"/>
        <v>1365</v>
      </c>
      <c r="L19" s="103" t="s">
        <v>483</v>
      </c>
      <c r="M19" s="19" t="str">
        <f t="shared" si="4"/>
        <v>22</v>
      </c>
      <c r="N19" s="19" t="str">
        <f t="shared" si="5"/>
        <v>30</v>
      </c>
      <c r="O19" s="19">
        <f t="shared" si="6"/>
        <v>10</v>
      </c>
      <c r="Q19" s="19">
        <f t="shared" si="7"/>
        <v>45</v>
      </c>
      <c r="R19" s="19" t="str">
        <f t="shared" si="8"/>
        <v>same hour</v>
      </c>
    </row>
    <row r="20" spans="1:18" s="19" customFormat="1" x14ac:dyDescent="0.3">
      <c r="A20" s="19" t="s">
        <v>325</v>
      </c>
      <c r="B20" s="101">
        <v>41556.807905092595</v>
      </c>
      <c r="C20" s="102">
        <v>19</v>
      </c>
      <c r="D20" s="102">
        <v>23</v>
      </c>
      <c r="E20" s="102">
        <f t="shared" si="0"/>
        <v>1163</v>
      </c>
      <c r="F20" s="101">
        <v>41556.861250000002</v>
      </c>
      <c r="G20" s="102">
        <v>20</v>
      </c>
      <c r="H20" s="102">
        <v>40</v>
      </c>
      <c r="I20" s="102">
        <f t="shared" si="1"/>
        <v>1240</v>
      </c>
      <c r="J20" s="102">
        <f t="shared" si="2"/>
        <v>77</v>
      </c>
      <c r="K20" s="102">
        <f t="shared" si="3"/>
        <v>1225</v>
      </c>
      <c r="L20" s="103" t="s">
        <v>484</v>
      </c>
      <c r="M20" s="19" t="str">
        <f t="shared" si="4"/>
        <v>20</v>
      </c>
      <c r="N20" s="19" t="str">
        <f t="shared" si="5"/>
        <v>21</v>
      </c>
      <c r="O20" s="19">
        <f t="shared" si="6"/>
        <v>8</v>
      </c>
      <c r="Q20" s="19">
        <f t="shared" si="7"/>
        <v>36</v>
      </c>
      <c r="R20" s="19" t="str">
        <f t="shared" si="8"/>
        <v>same hour</v>
      </c>
    </row>
    <row r="21" spans="1:18" s="19" customFormat="1" x14ac:dyDescent="0.3">
      <c r="A21" s="19" t="s">
        <v>326</v>
      </c>
      <c r="B21" s="106">
        <v>0.85340277777777773</v>
      </c>
      <c r="C21" s="102">
        <v>20</v>
      </c>
      <c r="D21" s="102">
        <v>28</v>
      </c>
      <c r="E21" s="102">
        <f t="shared" si="0"/>
        <v>1228</v>
      </c>
      <c r="F21" s="106">
        <v>0.89803240740740742</v>
      </c>
      <c r="G21" s="102">
        <v>21</v>
      </c>
      <c r="H21" s="102">
        <v>33</v>
      </c>
      <c r="I21" s="102">
        <f t="shared" si="1"/>
        <v>1293</v>
      </c>
      <c r="J21" s="102">
        <f t="shared" si="2"/>
        <v>65</v>
      </c>
      <c r="K21" s="102">
        <f t="shared" si="3"/>
        <v>1278</v>
      </c>
      <c r="L21" s="103" t="s">
        <v>495</v>
      </c>
      <c r="M21" s="19" t="str">
        <f t="shared" si="4"/>
        <v>21</v>
      </c>
      <c r="N21" s="19" t="str">
        <f t="shared" si="5"/>
        <v>04</v>
      </c>
      <c r="O21" s="19">
        <f t="shared" si="6"/>
        <v>9</v>
      </c>
      <c r="Q21" s="19">
        <f t="shared" si="7"/>
        <v>19</v>
      </c>
      <c r="R21" s="19" t="str">
        <f t="shared" si="8"/>
        <v>same hour</v>
      </c>
    </row>
    <row r="22" spans="1:18" s="19" customFormat="1" x14ac:dyDescent="0.3">
      <c r="A22" s="19" t="s">
        <v>327</v>
      </c>
      <c r="B22" s="101">
        <v>41554.936585648145</v>
      </c>
      <c r="C22" s="102">
        <v>22</v>
      </c>
      <c r="D22" s="102">
        <v>28</v>
      </c>
      <c r="E22" s="102">
        <f t="shared" si="0"/>
        <v>1348</v>
      </c>
      <c r="F22" s="101">
        <v>41554.978495370371</v>
      </c>
      <c r="G22" s="102">
        <v>23</v>
      </c>
      <c r="H22" s="102">
        <v>29</v>
      </c>
      <c r="I22" s="102">
        <f t="shared" si="1"/>
        <v>1409</v>
      </c>
      <c r="J22" s="102">
        <f t="shared" si="2"/>
        <v>61</v>
      </c>
      <c r="K22" s="102">
        <f t="shared" si="3"/>
        <v>1394</v>
      </c>
      <c r="L22" s="103" t="s">
        <v>473</v>
      </c>
      <c r="M22" s="19" t="str">
        <f t="shared" si="4"/>
        <v>22</v>
      </c>
      <c r="N22" s="19" t="str">
        <f t="shared" si="5"/>
        <v>33</v>
      </c>
      <c r="O22" s="19">
        <f t="shared" si="6"/>
        <v>10</v>
      </c>
      <c r="Q22" s="19">
        <f t="shared" si="7"/>
        <v>48</v>
      </c>
      <c r="R22" s="19" t="str">
        <f t="shared" si="8"/>
        <v>same hour</v>
      </c>
    </row>
    <row r="23" spans="1:18" s="19" customFormat="1" x14ac:dyDescent="0.3">
      <c r="A23" s="19" t="s">
        <v>341</v>
      </c>
      <c r="B23" s="106">
        <v>0.8070949074074073</v>
      </c>
      <c r="C23" s="102">
        <v>19</v>
      </c>
      <c r="D23" s="102">
        <v>22</v>
      </c>
      <c r="E23" s="102">
        <f t="shared" si="0"/>
        <v>1162</v>
      </c>
      <c r="F23" s="106">
        <v>0.84858796296296291</v>
      </c>
      <c r="G23" s="102">
        <v>20</v>
      </c>
      <c r="H23" s="102">
        <v>21</v>
      </c>
      <c r="I23" s="102">
        <f t="shared" si="1"/>
        <v>1221</v>
      </c>
      <c r="J23" s="102">
        <f t="shared" si="2"/>
        <v>59</v>
      </c>
      <c r="K23" s="102">
        <f t="shared" si="3"/>
        <v>1206</v>
      </c>
      <c r="L23" s="103" t="s">
        <v>478</v>
      </c>
      <c r="M23" s="19" t="str">
        <f t="shared" si="4"/>
        <v>19</v>
      </c>
      <c r="N23" s="19" t="str">
        <f t="shared" si="5"/>
        <v>38</v>
      </c>
      <c r="O23" s="19">
        <f t="shared" si="6"/>
        <v>7</v>
      </c>
      <c r="Q23" s="19">
        <f t="shared" si="7"/>
        <v>53</v>
      </c>
      <c r="R23" s="19" t="str">
        <f t="shared" si="8"/>
        <v>same hour</v>
      </c>
    </row>
    <row r="24" spans="1:18" s="19" customFormat="1" x14ac:dyDescent="0.3">
      <c r="A24" s="19" t="s">
        <v>342</v>
      </c>
      <c r="B24" s="101">
        <v>41431.906215277777</v>
      </c>
      <c r="C24" s="102">
        <v>21</v>
      </c>
      <c r="D24" s="102">
        <v>44</v>
      </c>
      <c r="E24" s="102">
        <f t="shared" si="0"/>
        <v>1304</v>
      </c>
      <c r="F24" s="101">
        <v>41431.954375000001</v>
      </c>
      <c r="G24" s="102">
        <v>22</v>
      </c>
      <c r="H24" s="102">
        <v>54</v>
      </c>
      <c r="I24" s="102">
        <f t="shared" si="1"/>
        <v>1374</v>
      </c>
      <c r="J24" s="102">
        <f t="shared" si="2"/>
        <v>70</v>
      </c>
      <c r="K24" s="102">
        <f t="shared" si="3"/>
        <v>1359</v>
      </c>
      <c r="L24" s="103" t="s">
        <v>496</v>
      </c>
      <c r="M24" s="19" t="str">
        <f t="shared" si="4"/>
        <v>22</v>
      </c>
      <c r="N24" s="19" t="str">
        <f t="shared" si="5"/>
        <v>02</v>
      </c>
      <c r="O24" s="19">
        <f t="shared" si="6"/>
        <v>10</v>
      </c>
      <c r="Q24" s="19">
        <f t="shared" si="7"/>
        <v>17</v>
      </c>
      <c r="R24" s="19" t="str">
        <f t="shared" si="8"/>
        <v>same hour</v>
      </c>
    </row>
    <row r="25" spans="1:18" s="19" customFormat="1" x14ac:dyDescent="0.3">
      <c r="A25" s="19" t="s">
        <v>343</v>
      </c>
      <c r="B25" s="101">
        <v>41554.845983796295</v>
      </c>
      <c r="C25" s="102">
        <v>20</v>
      </c>
      <c r="D25" s="102">
        <v>18</v>
      </c>
      <c r="E25" s="102">
        <f t="shared" si="0"/>
        <v>1218</v>
      </c>
      <c r="F25" s="101">
        <v>41554.883506944447</v>
      </c>
      <c r="G25" s="102">
        <v>21</v>
      </c>
      <c r="H25" s="102">
        <v>12</v>
      </c>
      <c r="I25" s="102">
        <f t="shared" si="1"/>
        <v>1272</v>
      </c>
      <c r="J25" s="102">
        <f t="shared" si="2"/>
        <v>54</v>
      </c>
      <c r="K25" s="102">
        <f t="shared" si="3"/>
        <v>1257</v>
      </c>
      <c r="L25" s="103" t="s">
        <v>485</v>
      </c>
      <c r="M25" s="19" t="str">
        <f t="shared" si="4"/>
        <v>20</v>
      </c>
      <c r="N25" s="19" t="str">
        <f t="shared" si="5"/>
        <v>29</v>
      </c>
      <c r="O25" s="19">
        <f t="shared" si="6"/>
        <v>8</v>
      </c>
      <c r="Q25" s="19">
        <f t="shared" si="7"/>
        <v>44</v>
      </c>
      <c r="R25" s="19" t="str">
        <f t="shared" si="8"/>
        <v>same hour</v>
      </c>
    </row>
    <row r="26" spans="1:18" s="19" customFormat="1" x14ac:dyDescent="0.3">
      <c r="A26" s="19" t="s">
        <v>350</v>
      </c>
      <c r="B26" s="101">
        <v>41587.718321759261</v>
      </c>
      <c r="C26" s="102">
        <v>17</v>
      </c>
      <c r="D26" s="102">
        <v>14</v>
      </c>
      <c r="E26" s="102">
        <f t="shared" si="0"/>
        <v>1034</v>
      </c>
      <c r="F26" s="101">
        <v>41587.775057870371</v>
      </c>
      <c r="G26" s="102">
        <v>18</v>
      </c>
      <c r="H26" s="102">
        <v>36</v>
      </c>
      <c r="I26" s="102">
        <f t="shared" si="1"/>
        <v>1116</v>
      </c>
      <c r="J26" s="102">
        <f t="shared" si="2"/>
        <v>82</v>
      </c>
      <c r="K26" s="102">
        <f t="shared" si="3"/>
        <v>1101</v>
      </c>
      <c r="L26" s="103" t="s">
        <v>497</v>
      </c>
      <c r="M26" s="19" t="str">
        <f t="shared" si="4"/>
        <v>18</v>
      </c>
      <c r="N26" s="19" t="str">
        <f t="shared" si="5"/>
        <v>03</v>
      </c>
      <c r="O26" s="19">
        <f t="shared" si="6"/>
        <v>6</v>
      </c>
      <c r="Q26" s="19">
        <f t="shared" si="7"/>
        <v>18</v>
      </c>
      <c r="R26" s="19" t="str">
        <f t="shared" si="8"/>
        <v>same hour</v>
      </c>
    </row>
    <row r="27" spans="1:18" s="19" customFormat="1" x14ac:dyDescent="0.3">
      <c r="A27" s="19" t="s">
        <v>351</v>
      </c>
      <c r="B27" s="101">
        <v>41587.705150462964</v>
      </c>
      <c r="C27" s="102">
        <v>16</v>
      </c>
      <c r="D27" s="102">
        <v>55</v>
      </c>
      <c r="E27" s="102">
        <f t="shared" si="0"/>
        <v>1015</v>
      </c>
      <c r="F27" s="101">
        <v>41587.753194444442</v>
      </c>
      <c r="G27" s="102">
        <v>18</v>
      </c>
      <c r="H27" s="102">
        <v>4</v>
      </c>
      <c r="I27" s="102">
        <f t="shared" si="1"/>
        <v>1084</v>
      </c>
      <c r="J27" s="102">
        <f t="shared" si="2"/>
        <v>69</v>
      </c>
      <c r="K27" s="102">
        <f t="shared" si="3"/>
        <v>1069</v>
      </c>
      <c r="L27" s="103" t="s">
        <v>486</v>
      </c>
      <c r="M27" s="19" t="str">
        <f t="shared" si="4"/>
        <v>17</v>
      </c>
      <c r="N27" s="19" t="str">
        <f t="shared" si="5"/>
        <v>26</v>
      </c>
      <c r="O27" s="19">
        <f t="shared" si="6"/>
        <v>5</v>
      </c>
      <c r="Q27" s="19">
        <f t="shared" si="7"/>
        <v>41</v>
      </c>
      <c r="R27" s="19" t="str">
        <f t="shared" si="8"/>
        <v>same hour</v>
      </c>
    </row>
    <row r="28" spans="1:18" s="19" customFormat="1" x14ac:dyDescent="0.3">
      <c r="A28" s="19" t="s">
        <v>352</v>
      </c>
      <c r="B28" s="101">
        <v>41556.954942129632</v>
      </c>
      <c r="C28" s="102">
        <v>22</v>
      </c>
      <c r="D28" s="102">
        <v>55</v>
      </c>
      <c r="E28" s="102">
        <f t="shared" si="0"/>
        <v>1375</v>
      </c>
      <c r="F28" s="101">
        <v>41587.001782407409</v>
      </c>
      <c r="G28" s="102">
        <v>24</v>
      </c>
      <c r="H28" s="102">
        <v>2</v>
      </c>
      <c r="I28" s="102">
        <f t="shared" si="1"/>
        <v>1442</v>
      </c>
      <c r="J28" s="102">
        <f t="shared" si="2"/>
        <v>67</v>
      </c>
      <c r="K28" s="102">
        <f t="shared" si="3"/>
        <v>1427</v>
      </c>
      <c r="L28" s="103" t="s">
        <v>487</v>
      </c>
      <c r="M28" s="19" t="str">
        <f t="shared" si="4"/>
        <v>22</v>
      </c>
      <c r="N28" s="19" t="str">
        <f t="shared" si="5"/>
        <v>56</v>
      </c>
      <c r="O28" s="19">
        <f t="shared" si="6"/>
        <v>10</v>
      </c>
      <c r="Q28" s="19">
        <f t="shared" si="7"/>
        <v>71</v>
      </c>
      <c r="R28" s="19">
        <f t="shared" si="8"/>
        <v>11</v>
      </c>
    </row>
    <row r="29" spans="1:18" s="19" customFormat="1" x14ac:dyDescent="0.3">
      <c r="A29" s="19" t="s">
        <v>353</v>
      </c>
      <c r="B29" s="101">
        <v>41370.844490740739</v>
      </c>
      <c r="C29" s="102">
        <v>20</v>
      </c>
      <c r="D29" s="102">
        <v>16</v>
      </c>
      <c r="E29" s="102">
        <f t="shared" si="0"/>
        <v>1216</v>
      </c>
      <c r="F29" s="101">
        <v>41370.891979166663</v>
      </c>
      <c r="G29" s="102">
        <v>21</v>
      </c>
      <c r="H29" s="102">
        <v>24</v>
      </c>
      <c r="I29" s="102">
        <f t="shared" si="1"/>
        <v>1284</v>
      </c>
      <c r="J29" s="102">
        <f t="shared" si="2"/>
        <v>68</v>
      </c>
      <c r="K29" s="102">
        <f t="shared" si="3"/>
        <v>1269</v>
      </c>
      <c r="L29" s="103" t="s">
        <v>488</v>
      </c>
      <c r="M29" s="19" t="str">
        <f t="shared" si="4"/>
        <v>20</v>
      </c>
      <c r="N29" s="19" t="str">
        <f t="shared" si="5"/>
        <v>37</v>
      </c>
      <c r="O29" s="19">
        <f t="shared" si="6"/>
        <v>8</v>
      </c>
      <c r="Q29" s="19">
        <f t="shared" si="7"/>
        <v>52</v>
      </c>
      <c r="R29" s="19" t="str">
        <f t="shared" si="8"/>
        <v>same hour</v>
      </c>
    </row>
    <row r="30" spans="1:18" s="19" customFormat="1" x14ac:dyDescent="0.3">
      <c r="A30" s="19" t="s">
        <v>344</v>
      </c>
      <c r="B30" s="101">
        <v>41554.889027777775</v>
      </c>
      <c r="C30" s="102">
        <v>21</v>
      </c>
      <c r="D30" s="102">
        <v>20</v>
      </c>
      <c r="E30" s="102">
        <f t="shared" si="0"/>
        <v>1280</v>
      </c>
      <c r="F30" s="101">
        <v>41554.933749999997</v>
      </c>
      <c r="G30" s="102">
        <v>22</v>
      </c>
      <c r="H30" s="102">
        <v>24</v>
      </c>
      <c r="I30" s="102">
        <f t="shared" si="1"/>
        <v>1344</v>
      </c>
      <c r="J30" s="102">
        <f t="shared" si="2"/>
        <v>64</v>
      </c>
      <c r="K30" s="102">
        <f t="shared" si="3"/>
        <v>1329</v>
      </c>
      <c r="L30" s="103" t="s">
        <v>489</v>
      </c>
      <c r="M30" s="19" t="str">
        <f t="shared" si="4"/>
        <v>21</v>
      </c>
      <c r="N30" s="19" t="str">
        <f t="shared" si="5"/>
        <v>30</v>
      </c>
      <c r="O30" s="19">
        <f t="shared" si="6"/>
        <v>9</v>
      </c>
      <c r="Q30" s="19">
        <f t="shared" si="7"/>
        <v>45</v>
      </c>
      <c r="R30" s="19" t="str">
        <f t="shared" si="8"/>
        <v>same hour</v>
      </c>
    </row>
    <row r="31" spans="1:18" s="19" customFormat="1" x14ac:dyDescent="0.3">
      <c r="A31" s="19" t="s">
        <v>345</v>
      </c>
      <c r="B31" s="101">
        <v>41556.854675925926</v>
      </c>
      <c r="C31" s="102">
        <v>20</v>
      </c>
      <c r="D31" s="102">
        <v>30</v>
      </c>
      <c r="E31" s="102">
        <f t="shared" si="0"/>
        <v>1230</v>
      </c>
      <c r="F31" s="101">
        <v>41556.898969907408</v>
      </c>
      <c r="G31" s="102">
        <v>21</v>
      </c>
      <c r="H31" s="102">
        <v>34</v>
      </c>
      <c r="I31" s="102">
        <f t="shared" si="1"/>
        <v>1294</v>
      </c>
      <c r="J31" s="102">
        <f t="shared" si="2"/>
        <v>64</v>
      </c>
      <c r="K31" s="102">
        <f t="shared" si="3"/>
        <v>1279</v>
      </c>
      <c r="L31" s="103" t="s">
        <v>490</v>
      </c>
      <c r="M31" s="19" t="str">
        <f t="shared" si="4"/>
        <v>21</v>
      </c>
      <c r="N31" s="19" t="str">
        <f t="shared" si="5"/>
        <v>18</v>
      </c>
      <c r="O31" s="19">
        <f t="shared" si="6"/>
        <v>9</v>
      </c>
      <c r="Q31" s="19">
        <f t="shared" si="7"/>
        <v>33</v>
      </c>
      <c r="R31" s="19" t="str">
        <f t="shared" si="8"/>
        <v>same hour</v>
      </c>
    </row>
    <row r="32" spans="1:18" s="19" customFormat="1" x14ac:dyDescent="0.3">
      <c r="A32" s="19" t="s">
        <v>457</v>
      </c>
      <c r="B32" s="101">
        <v>41554.007303240738</v>
      </c>
      <c r="C32" s="102">
        <v>0</v>
      </c>
      <c r="D32" s="102">
        <v>10</v>
      </c>
      <c r="E32" s="102">
        <f t="shared" si="0"/>
        <v>10</v>
      </c>
      <c r="F32" s="101">
        <v>41554.051724537036</v>
      </c>
      <c r="G32" s="102">
        <v>1</v>
      </c>
      <c r="H32" s="102">
        <v>14</v>
      </c>
      <c r="I32" s="102">
        <f t="shared" si="1"/>
        <v>74</v>
      </c>
      <c r="J32" s="102">
        <f t="shared" si="2"/>
        <v>64</v>
      </c>
      <c r="K32" s="102">
        <f t="shared" si="3"/>
        <v>59</v>
      </c>
      <c r="L32" s="103" t="s">
        <v>498</v>
      </c>
      <c r="M32" s="19" t="str">
        <f t="shared" si="4"/>
        <v>00</v>
      </c>
      <c r="N32" s="19" t="str">
        <f t="shared" si="5"/>
        <v>39</v>
      </c>
      <c r="O32" s="19">
        <f>M32+12</f>
        <v>12</v>
      </c>
      <c r="Q32" s="19">
        <f t="shared" si="7"/>
        <v>54</v>
      </c>
      <c r="R32" s="19" t="str">
        <f t="shared" si="8"/>
        <v>same hour</v>
      </c>
    </row>
    <row r="33" spans="1:18" s="19" customFormat="1" x14ac:dyDescent="0.3">
      <c r="A33" s="19" t="s">
        <v>347</v>
      </c>
      <c r="B33" s="101">
        <v>41556.730798611112</v>
      </c>
      <c r="C33" s="102">
        <v>17</v>
      </c>
      <c r="D33" s="102">
        <v>32</v>
      </c>
      <c r="E33" s="102">
        <f t="shared" si="0"/>
        <v>1052</v>
      </c>
      <c r="F33" s="101">
        <v>41556.775150462963</v>
      </c>
      <c r="G33" s="102">
        <v>18</v>
      </c>
      <c r="H33" s="102">
        <v>36</v>
      </c>
      <c r="I33" s="102">
        <f t="shared" si="1"/>
        <v>1116</v>
      </c>
      <c r="J33" s="102">
        <f t="shared" si="2"/>
        <v>64</v>
      </c>
      <c r="K33" s="102">
        <f t="shared" si="3"/>
        <v>1101</v>
      </c>
      <c r="L33" s="103" t="s">
        <v>491</v>
      </c>
      <c r="M33" s="19" t="str">
        <f t="shared" si="4"/>
        <v>18</v>
      </c>
      <c r="N33" s="19" t="str">
        <f t="shared" si="5"/>
        <v>17</v>
      </c>
      <c r="O33" s="19">
        <f t="shared" si="6"/>
        <v>6</v>
      </c>
      <c r="Q33" s="19">
        <f t="shared" si="7"/>
        <v>32</v>
      </c>
      <c r="R33" s="19" t="str">
        <f t="shared" si="8"/>
        <v>same hour</v>
      </c>
    </row>
    <row r="34" spans="1:18" s="19" customFormat="1" x14ac:dyDescent="0.3">
      <c r="A34" s="19" t="s">
        <v>456</v>
      </c>
      <c r="B34" s="101">
        <v>41556.735671296294</v>
      </c>
      <c r="C34" s="102">
        <v>17</v>
      </c>
      <c r="D34" s="102">
        <v>39</v>
      </c>
      <c r="E34" s="102">
        <f t="shared" si="0"/>
        <v>1059</v>
      </c>
      <c r="F34" s="101">
        <v>41556.785324074073</v>
      </c>
      <c r="G34" s="102">
        <v>18</v>
      </c>
      <c r="H34" s="102">
        <v>50</v>
      </c>
      <c r="I34" s="102">
        <f t="shared" si="1"/>
        <v>1130</v>
      </c>
      <c r="J34" s="102">
        <f t="shared" si="2"/>
        <v>71</v>
      </c>
      <c r="K34" s="102">
        <f t="shared" si="3"/>
        <v>1115</v>
      </c>
      <c r="L34" s="103" t="s">
        <v>492</v>
      </c>
      <c r="M34" s="19" t="str">
        <f t="shared" si="4"/>
        <v>18</v>
      </c>
      <c r="N34" s="19" t="str">
        <f t="shared" si="5"/>
        <v>26</v>
      </c>
      <c r="O34" s="19">
        <f t="shared" si="6"/>
        <v>6</v>
      </c>
      <c r="Q34" s="19">
        <f t="shared" si="7"/>
        <v>41</v>
      </c>
      <c r="R34" s="19" t="str">
        <f t="shared" si="8"/>
        <v>same hour</v>
      </c>
    </row>
    <row r="35" spans="1:18" s="19" customFormat="1" x14ac:dyDescent="0.3">
      <c r="A35" s="19" t="s">
        <v>455</v>
      </c>
      <c r="B35" s="101">
        <v>41587.769050925926</v>
      </c>
      <c r="C35" s="102">
        <v>18</v>
      </c>
      <c r="D35" s="102">
        <v>27</v>
      </c>
      <c r="E35" s="102">
        <f t="shared" si="0"/>
        <v>1107</v>
      </c>
      <c r="F35" s="101">
        <v>41587.813194444447</v>
      </c>
      <c r="G35" s="102">
        <v>19</v>
      </c>
      <c r="H35" s="102">
        <v>31</v>
      </c>
      <c r="I35" s="102">
        <f t="shared" si="1"/>
        <v>1171</v>
      </c>
      <c r="J35" s="102">
        <f t="shared" si="2"/>
        <v>64</v>
      </c>
      <c r="K35" s="102">
        <f t="shared" si="3"/>
        <v>1156</v>
      </c>
      <c r="L35" s="103" t="s">
        <v>493</v>
      </c>
      <c r="M35" s="19" t="str">
        <f t="shared" si="4"/>
        <v>18</v>
      </c>
      <c r="N35" s="19" t="str">
        <f t="shared" si="5"/>
        <v>32</v>
      </c>
      <c r="O35" s="19">
        <f t="shared" si="6"/>
        <v>6</v>
      </c>
      <c r="Q35" s="19">
        <f t="shared" si="7"/>
        <v>47</v>
      </c>
      <c r="R35" s="19" t="str">
        <f t="shared" si="8"/>
        <v>same hour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sqref="A1:L34"/>
    </sheetView>
  </sheetViews>
  <sheetFormatPr defaultColWidth="11.44140625" defaultRowHeight="18" x14ac:dyDescent="0.35"/>
  <cols>
    <col min="1" max="1" width="7" style="114" bestFit="1" customWidth="1"/>
    <col min="2" max="2" width="12.77734375" style="113" customWidth="1"/>
    <col min="3" max="3" width="15.21875" style="113" customWidth="1"/>
    <col min="4" max="4" width="14" style="113" customWidth="1"/>
    <col min="5" max="5" width="14.5546875" style="113" customWidth="1"/>
    <col min="6" max="16384" width="11.44140625" style="113"/>
  </cols>
  <sheetData>
    <row r="1" spans="1:12" s="117" customFormat="1" ht="72" x14ac:dyDescent="0.35">
      <c r="A1" s="116" t="s">
        <v>557</v>
      </c>
      <c r="B1" s="116" t="s">
        <v>259</v>
      </c>
      <c r="C1" s="116" t="s">
        <v>558</v>
      </c>
      <c r="D1" s="115" t="s">
        <v>559</v>
      </c>
      <c r="E1" s="115" t="s">
        <v>258</v>
      </c>
      <c r="F1" s="115" t="s">
        <v>260</v>
      </c>
      <c r="G1" s="115" t="s">
        <v>261</v>
      </c>
      <c r="H1" s="115" t="s">
        <v>390</v>
      </c>
      <c r="I1" s="115" t="s">
        <v>391</v>
      </c>
      <c r="J1" s="115" t="s">
        <v>301</v>
      </c>
      <c r="K1" s="115" t="s">
        <v>302</v>
      </c>
      <c r="L1" s="115" t="s">
        <v>303</v>
      </c>
    </row>
    <row r="2" spans="1:12" x14ac:dyDescent="0.35">
      <c r="A2" s="112">
        <v>1</v>
      </c>
      <c r="B2" s="111" t="s">
        <v>273</v>
      </c>
      <c r="C2" s="111"/>
      <c r="D2" s="111"/>
      <c r="E2" s="111"/>
      <c r="F2" s="111"/>
      <c r="G2" s="111">
        <v>0</v>
      </c>
      <c r="H2" s="111">
        <v>487956.26340000005</v>
      </c>
      <c r="I2" s="111">
        <v>5189505.7545000007</v>
      </c>
      <c r="J2" s="111">
        <v>-1.7443999999668449</v>
      </c>
      <c r="K2" s="111">
        <v>-0.14249999914318323</v>
      </c>
      <c r="L2" s="111">
        <v>1.7502107329233632</v>
      </c>
    </row>
    <row r="3" spans="1:12" x14ac:dyDescent="0.35">
      <c r="A3" s="112">
        <v>2</v>
      </c>
      <c r="B3" s="111" t="s">
        <v>270</v>
      </c>
      <c r="C3" s="111"/>
      <c r="D3" s="111"/>
      <c r="E3" s="111"/>
      <c r="F3" s="111"/>
      <c r="G3" s="111">
        <v>0</v>
      </c>
      <c r="H3" s="111">
        <v>487871.70540000004</v>
      </c>
      <c r="I3" s="111">
        <v>5189657.7755000005</v>
      </c>
      <c r="J3" s="111">
        <v>-1.5313999999780208</v>
      </c>
      <c r="K3" s="111">
        <v>0.5343000004068017</v>
      </c>
      <c r="L3" s="111">
        <v>1.6219317033609617</v>
      </c>
    </row>
    <row r="4" spans="1:12" x14ac:dyDescent="0.35">
      <c r="A4" s="112">
        <v>3</v>
      </c>
      <c r="B4" s="111" t="s">
        <v>271</v>
      </c>
      <c r="C4" s="111"/>
      <c r="D4" s="111"/>
      <c r="E4" s="111"/>
      <c r="F4" s="111"/>
      <c r="G4" s="111">
        <v>0</v>
      </c>
      <c r="H4" s="111">
        <v>487870.81840000005</v>
      </c>
      <c r="I4" s="111">
        <v>5189669.9745000005</v>
      </c>
      <c r="J4" s="111">
        <v>1.346700000052806</v>
      </c>
      <c r="K4" s="111">
        <v>-0.67299999948590994</v>
      </c>
      <c r="L4" s="111">
        <v>1.5054998802558113</v>
      </c>
    </row>
    <row r="5" spans="1:12" x14ac:dyDescent="0.35">
      <c r="A5" s="112">
        <v>4</v>
      </c>
      <c r="B5" s="111" t="s">
        <v>268</v>
      </c>
      <c r="C5" s="111"/>
      <c r="D5" s="111"/>
      <c r="E5" s="111"/>
      <c r="F5" s="111"/>
      <c r="G5" s="111">
        <v>0</v>
      </c>
      <c r="H5" s="111">
        <v>487871.8934</v>
      </c>
      <c r="I5" s="111">
        <v>5189581.3425000003</v>
      </c>
      <c r="J5" s="111">
        <v>-1.4463000000105239</v>
      </c>
      <c r="K5" s="111">
        <v>0.32640000060200691</v>
      </c>
      <c r="L5" s="111">
        <v>1.4826734807176636</v>
      </c>
    </row>
    <row r="6" spans="1:12" x14ac:dyDescent="0.35">
      <c r="A6" s="112">
        <v>5</v>
      </c>
      <c r="B6" s="111" t="s">
        <v>269</v>
      </c>
      <c r="C6" s="111"/>
      <c r="D6" s="111"/>
      <c r="E6" s="111"/>
      <c r="F6" s="111"/>
      <c r="G6" s="111">
        <v>0</v>
      </c>
      <c r="H6" s="111">
        <v>487871.66440000001</v>
      </c>
      <c r="I6" s="111">
        <v>5189733.6025</v>
      </c>
      <c r="J6" s="111">
        <v>-1.3722999999881722</v>
      </c>
      <c r="K6" s="111">
        <v>0.47070000041276217</v>
      </c>
      <c r="L6" s="111">
        <v>1.4507810931894969</v>
      </c>
    </row>
    <row r="7" spans="1:12" x14ac:dyDescent="0.35">
      <c r="A7" s="112">
        <v>6</v>
      </c>
      <c r="B7" s="111" t="s">
        <v>272</v>
      </c>
      <c r="C7" s="111"/>
      <c r="D7" s="111"/>
      <c r="E7" s="111"/>
      <c r="F7" s="111"/>
      <c r="G7" s="111">
        <v>0</v>
      </c>
      <c r="H7" s="111">
        <v>487867.99840000004</v>
      </c>
      <c r="I7" s="111">
        <v>5189743.4675000003</v>
      </c>
      <c r="J7" s="111">
        <v>0.27110000001266599</v>
      </c>
      <c r="K7" s="111">
        <v>1.3771000001579523</v>
      </c>
      <c r="L7" s="111">
        <v>1.4035311255693261</v>
      </c>
    </row>
    <row r="8" spans="1:12" x14ac:dyDescent="0.35">
      <c r="A8" s="112">
        <v>7</v>
      </c>
      <c r="B8" s="111" t="s">
        <v>290</v>
      </c>
      <c r="C8" s="111"/>
      <c r="D8" s="111"/>
      <c r="E8" s="111"/>
      <c r="F8" s="111"/>
      <c r="G8" s="111">
        <v>0</v>
      </c>
      <c r="H8" s="111">
        <v>487977.93940000003</v>
      </c>
      <c r="I8" s="111">
        <v>5189689.1184999999</v>
      </c>
      <c r="J8" s="111">
        <v>0.23790000000735745</v>
      </c>
      <c r="K8" s="111">
        <v>-1.3282000003382564</v>
      </c>
      <c r="L8" s="111">
        <v>1.3493374859174574</v>
      </c>
    </row>
    <row r="9" spans="1:12" x14ac:dyDescent="0.35">
      <c r="A9" s="112">
        <v>8</v>
      </c>
      <c r="B9" s="111" t="s">
        <v>276</v>
      </c>
      <c r="C9" s="111"/>
      <c r="D9" s="111"/>
      <c r="E9" s="111"/>
      <c r="F9" s="111"/>
      <c r="G9" s="111">
        <v>0</v>
      </c>
      <c r="H9" s="111">
        <v>487856.82940000005</v>
      </c>
      <c r="I9" s="111">
        <v>5189786.1225000005</v>
      </c>
      <c r="J9" s="111">
        <v>-0.95159999997122213</v>
      </c>
      <c r="K9" s="111">
        <v>0.9107000008225441</v>
      </c>
      <c r="L9" s="111">
        <v>1.3171625000141067</v>
      </c>
    </row>
    <row r="10" spans="1:12" x14ac:dyDescent="0.35">
      <c r="A10" s="112">
        <v>9</v>
      </c>
      <c r="B10" s="111" t="s">
        <v>289</v>
      </c>
      <c r="C10" s="111"/>
      <c r="D10" s="111"/>
      <c r="E10" s="111"/>
      <c r="F10" s="111"/>
      <c r="G10" s="111">
        <v>0</v>
      </c>
      <c r="H10" s="111">
        <v>487820.15140000003</v>
      </c>
      <c r="I10" s="111">
        <v>5189605.0755000003</v>
      </c>
      <c r="J10" s="111">
        <v>0.64090000005671754</v>
      </c>
      <c r="K10" s="111">
        <v>-1.0964999999850988</v>
      </c>
      <c r="L10" s="111">
        <v>1.2700649826052297</v>
      </c>
    </row>
    <row r="11" spans="1:12" x14ac:dyDescent="0.35">
      <c r="A11" s="112">
        <v>10</v>
      </c>
      <c r="B11" s="111" t="s">
        <v>274</v>
      </c>
      <c r="C11" s="111"/>
      <c r="D11" s="111"/>
      <c r="E11" s="111"/>
      <c r="F11" s="111"/>
      <c r="G11" s="111">
        <v>0</v>
      </c>
      <c r="H11" s="111">
        <v>487956.44140000001</v>
      </c>
      <c r="I11" s="111">
        <v>5189658.0525000002</v>
      </c>
      <c r="J11" s="111">
        <v>-1.2184000000124797</v>
      </c>
      <c r="K11" s="111">
        <v>-4.8000002279877663E-3</v>
      </c>
      <c r="L11" s="111">
        <v>1.2184094549996727</v>
      </c>
    </row>
    <row r="12" spans="1:12" x14ac:dyDescent="0.35">
      <c r="A12" s="112">
        <v>11</v>
      </c>
      <c r="B12" s="111" t="s">
        <v>281</v>
      </c>
      <c r="C12" s="111"/>
      <c r="D12" s="111"/>
      <c r="E12" s="111"/>
      <c r="F12" s="111"/>
      <c r="G12" s="111">
        <v>0</v>
      </c>
      <c r="H12" s="111">
        <v>487954.53240000003</v>
      </c>
      <c r="I12" s="111">
        <v>5189811.0734999999</v>
      </c>
      <c r="J12" s="111">
        <v>-1.0304999999934807</v>
      </c>
      <c r="K12" s="111">
        <v>0.63740000035613775</v>
      </c>
      <c r="L12" s="111">
        <v>1.2116967485474937</v>
      </c>
    </row>
    <row r="13" spans="1:12" x14ac:dyDescent="0.35">
      <c r="A13" s="112">
        <v>12</v>
      </c>
      <c r="B13" s="111" t="s">
        <v>283</v>
      </c>
      <c r="C13" s="111"/>
      <c r="D13" s="111"/>
      <c r="E13" s="111"/>
      <c r="F13" s="111"/>
      <c r="G13" s="111">
        <v>0</v>
      </c>
      <c r="H13" s="111">
        <v>488032.34240000002</v>
      </c>
      <c r="I13" s="111">
        <v>5189812.1225000005</v>
      </c>
      <c r="J13" s="111">
        <v>-1.0475999999907799</v>
      </c>
      <c r="K13" s="111">
        <v>-0.32619999907910824</v>
      </c>
      <c r="L13" s="111">
        <v>1.0972111006455831</v>
      </c>
    </row>
    <row r="14" spans="1:12" x14ac:dyDescent="0.35">
      <c r="A14" s="112">
        <v>13</v>
      </c>
      <c r="B14" s="111" t="s">
        <v>275</v>
      </c>
      <c r="C14" s="111"/>
      <c r="D14" s="111"/>
      <c r="E14" s="111"/>
      <c r="F14" s="111"/>
      <c r="G14" s="111">
        <v>0</v>
      </c>
      <c r="H14" s="111">
        <v>487836.50140000001</v>
      </c>
      <c r="I14" s="111">
        <v>5189807.4275000002</v>
      </c>
      <c r="J14" s="111">
        <v>0.68820000003324822</v>
      </c>
      <c r="K14" s="111">
        <v>0.78070000000298023</v>
      </c>
      <c r="L14" s="111">
        <v>1.0407265395147836</v>
      </c>
    </row>
    <row r="15" spans="1:12" x14ac:dyDescent="0.35">
      <c r="A15" s="112">
        <v>14</v>
      </c>
      <c r="B15" s="111" t="s">
        <v>264</v>
      </c>
      <c r="C15" s="111"/>
      <c r="D15" s="111"/>
      <c r="E15" s="111"/>
      <c r="F15" s="111"/>
      <c r="G15" s="111">
        <v>0</v>
      </c>
      <c r="H15" s="111">
        <v>487953.40240000002</v>
      </c>
      <c r="I15" s="111">
        <v>5189887.1414999999</v>
      </c>
      <c r="J15" s="111">
        <v>-0.4018999999971129</v>
      </c>
      <c r="K15" s="111">
        <v>0.93360000010579824</v>
      </c>
      <c r="L15" s="111">
        <v>1.0164312914286071</v>
      </c>
    </row>
    <row r="16" spans="1:12" x14ac:dyDescent="0.35">
      <c r="A16" s="112">
        <v>15</v>
      </c>
      <c r="B16" s="111" t="s">
        <v>266</v>
      </c>
      <c r="C16" s="111"/>
      <c r="D16" s="111"/>
      <c r="E16" s="111"/>
      <c r="F16" s="111"/>
      <c r="G16" s="111">
        <v>0</v>
      </c>
      <c r="H16" s="111">
        <v>487837.50940000004</v>
      </c>
      <c r="I16" s="111">
        <v>5189563.5465000002</v>
      </c>
      <c r="J16" s="111">
        <v>-0.92499999998835847</v>
      </c>
      <c r="K16" s="111">
        <v>0.41339999996125698</v>
      </c>
      <c r="L16" s="111">
        <v>1.0131754832932105</v>
      </c>
    </row>
    <row r="17" spans="1:12" x14ac:dyDescent="0.35">
      <c r="A17" s="112">
        <v>16</v>
      </c>
      <c r="B17" s="111" t="s">
        <v>279</v>
      </c>
      <c r="C17" s="111"/>
      <c r="D17" s="111"/>
      <c r="E17" s="111"/>
      <c r="F17" s="111"/>
      <c r="G17" s="111">
        <v>0</v>
      </c>
      <c r="H17" s="111">
        <v>487964.06940000004</v>
      </c>
      <c r="I17" s="111">
        <v>5189790.5725000007</v>
      </c>
      <c r="J17" s="111">
        <v>0.7666000000317581</v>
      </c>
      <c r="K17" s="111">
        <v>0.62650000024586916</v>
      </c>
      <c r="L17" s="111">
        <v>0.99003929738004115</v>
      </c>
    </row>
    <row r="18" spans="1:12" x14ac:dyDescent="0.35">
      <c r="A18" s="112">
        <v>17</v>
      </c>
      <c r="B18" s="111" t="s">
        <v>280</v>
      </c>
      <c r="C18" s="111"/>
      <c r="D18" s="111"/>
      <c r="E18" s="111"/>
      <c r="F18" s="111"/>
      <c r="G18" s="111">
        <v>0</v>
      </c>
      <c r="H18" s="111">
        <v>487922.22340000002</v>
      </c>
      <c r="I18" s="111">
        <v>5189684.0785000008</v>
      </c>
      <c r="J18" s="111">
        <v>-0.62289999995846301</v>
      </c>
      <c r="K18" s="111">
        <v>0.51420000102370977</v>
      </c>
      <c r="L18" s="111">
        <v>0.80771656600631658</v>
      </c>
    </row>
    <row r="19" spans="1:12" x14ac:dyDescent="0.35">
      <c r="A19" s="112">
        <v>18</v>
      </c>
      <c r="B19" s="111" t="s">
        <v>285</v>
      </c>
      <c r="C19" s="111"/>
      <c r="D19" s="111"/>
      <c r="E19" s="111"/>
      <c r="F19" s="111"/>
      <c r="G19" s="111">
        <v>0</v>
      </c>
      <c r="H19" s="111">
        <v>487872.52740000002</v>
      </c>
      <c r="I19" s="111">
        <v>5189809.6665000003</v>
      </c>
      <c r="J19" s="111">
        <v>0.24040000000968575</v>
      </c>
      <c r="K19" s="111">
        <v>-0.63760000001639128</v>
      </c>
      <c r="L19" s="111">
        <v>0.68141464617775793</v>
      </c>
    </row>
    <row r="20" spans="1:12" x14ac:dyDescent="0.35">
      <c r="A20" s="112">
        <v>19</v>
      </c>
      <c r="B20" s="111" t="s">
        <v>278</v>
      </c>
      <c r="C20" s="111"/>
      <c r="D20" s="111"/>
      <c r="E20" s="111"/>
      <c r="F20" s="111"/>
      <c r="G20" s="111">
        <v>0</v>
      </c>
      <c r="H20" s="111">
        <v>487975.32740000001</v>
      </c>
      <c r="I20" s="111">
        <v>5189856.6405000007</v>
      </c>
      <c r="J20" s="111">
        <v>0.55660000001080334</v>
      </c>
      <c r="K20" s="111">
        <v>0.33440000098198652</v>
      </c>
      <c r="L20" s="111">
        <v>0.64932805319713305</v>
      </c>
    </row>
    <row r="21" spans="1:12" x14ac:dyDescent="0.35">
      <c r="A21" s="112">
        <v>20</v>
      </c>
      <c r="B21" s="111" t="s">
        <v>265</v>
      </c>
      <c r="C21" s="111"/>
      <c r="D21" s="111"/>
      <c r="E21" s="111"/>
      <c r="F21" s="111"/>
      <c r="G21" s="111">
        <v>0</v>
      </c>
      <c r="H21" s="111">
        <v>487956.13340000005</v>
      </c>
      <c r="I21" s="111">
        <v>5189733.8505000006</v>
      </c>
      <c r="J21" s="111">
        <v>-0.53309999994235113</v>
      </c>
      <c r="K21" s="111">
        <v>-2.6199999265372753E-2</v>
      </c>
      <c r="L21" s="111">
        <v>0.53374343077928399</v>
      </c>
    </row>
    <row r="22" spans="1:12" x14ac:dyDescent="0.35">
      <c r="A22" s="112">
        <v>21</v>
      </c>
      <c r="B22" s="111" t="s">
        <v>293</v>
      </c>
      <c r="C22" s="111"/>
      <c r="D22" s="111"/>
      <c r="E22" s="111"/>
      <c r="F22" s="111"/>
      <c r="G22" s="111">
        <v>0</v>
      </c>
      <c r="H22" s="111">
        <v>488047.29640000005</v>
      </c>
      <c r="I22" s="111">
        <v>5189841.7215</v>
      </c>
      <c r="J22" s="111">
        <v>-0.26369999995222315</v>
      </c>
      <c r="K22" s="111">
        <v>-0.44450000021606684</v>
      </c>
      <c r="L22" s="111">
        <v>0.51683453848101701</v>
      </c>
    </row>
    <row r="23" spans="1:12" x14ac:dyDescent="0.35">
      <c r="A23" s="112">
        <v>22</v>
      </c>
      <c r="B23" s="111" t="s">
        <v>297</v>
      </c>
      <c r="C23" s="111"/>
      <c r="D23" s="111"/>
      <c r="E23" s="111"/>
      <c r="F23" s="111"/>
      <c r="G23" s="111">
        <v>0</v>
      </c>
      <c r="H23" s="111">
        <v>487822.16540000006</v>
      </c>
      <c r="I23" s="111">
        <v>5189140.4065000005</v>
      </c>
      <c r="J23" s="111">
        <v>0.41030000004684553</v>
      </c>
      <c r="K23" s="111">
        <v>0.30770000070333481</v>
      </c>
      <c r="L23" s="111">
        <v>0.5128600008494264</v>
      </c>
    </row>
    <row r="24" spans="1:12" x14ac:dyDescent="0.35">
      <c r="A24" s="112">
        <v>23</v>
      </c>
      <c r="B24" s="111" t="s">
        <v>282</v>
      </c>
      <c r="C24" s="111"/>
      <c r="D24" s="111"/>
      <c r="E24" s="111"/>
      <c r="F24" s="111"/>
      <c r="G24" s="111">
        <v>0</v>
      </c>
      <c r="H24" s="111">
        <v>488030.87040000001</v>
      </c>
      <c r="I24" s="111">
        <v>5189887.7975000003</v>
      </c>
      <c r="J24" s="111">
        <v>-0.49359999998705462</v>
      </c>
      <c r="K24" s="111">
        <v>0.11830000020563602</v>
      </c>
      <c r="L24" s="111">
        <v>0.50757841762221712</v>
      </c>
    </row>
    <row r="25" spans="1:12" x14ac:dyDescent="0.35">
      <c r="A25" s="112">
        <v>24</v>
      </c>
      <c r="B25" s="111" t="s">
        <v>294</v>
      </c>
      <c r="C25" s="111"/>
      <c r="D25" s="111"/>
      <c r="E25" s="111"/>
      <c r="F25" s="111"/>
      <c r="G25" s="111">
        <v>0</v>
      </c>
      <c r="H25" s="111">
        <v>487756.00940000004</v>
      </c>
      <c r="I25" s="111">
        <v>5189165.6335000005</v>
      </c>
      <c r="J25" s="111">
        <v>0.42100000003119931</v>
      </c>
      <c r="K25" s="111">
        <v>8.0500000156462193E-2</v>
      </c>
      <c r="L25" s="111">
        <v>0.42862716905424958</v>
      </c>
    </row>
    <row r="26" spans="1:12" x14ac:dyDescent="0.35">
      <c r="A26" s="112">
        <v>25</v>
      </c>
      <c r="B26" s="111" t="s">
        <v>288</v>
      </c>
      <c r="C26" s="111"/>
      <c r="D26" s="111"/>
      <c r="E26" s="111"/>
      <c r="F26" s="111"/>
      <c r="G26" s="111">
        <v>0</v>
      </c>
      <c r="H26" s="111">
        <v>488003.82940000005</v>
      </c>
      <c r="I26" s="111">
        <v>5189582.0975000001</v>
      </c>
      <c r="J26" s="111">
        <v>-0.10259999992558733</v>
      </c>
      <c r="K26" s="111">
        <v>0.40490000043064356</v>
      </c>
      <c r="L26" s="111">
        <v>0.41769698386924664</v>
      </c>
    </row>
    <row r="27" spans="1:12" x14ac:dyDescent="0.35">
      <c r="A27" s="112">
        <v>26</v>
      </c>
      <c r="B27" s="111" t="s">
        <v>298</v>
      </c>
      <c r="C27" s="111"/>
      <c r="D27" s="111"/>
      <c r="E27" s="111"/>
      <c r="F27" s="111"/>
      <c r="G27" s="111">
        <v>0</v>
      </c>
      <c r="H27" s="111">
        <v>487770.48440000002</v>
      </c>
      <c r="I27" s="111">
        <v>5189137.1405000007</v>
      </c>
      <c r="J27" s="111">
        <v>0.20560000004479662</v>
      </c>
      <c r="K27" s="111">
        <v>-0.25679999962449074</v>
      </c>
      <c r="L27" s="111">
        <v>0.32896443550262211</v>
      </c>
    </row>
    <row r="28" spans="1:12" x14ac:dyDescent="0.35">
      <c r="A28" s="112">
        <v>27</v>
      </c>
      <c r="B28" s="111" t="s">
        <v>541</v>
      </c>
      <c r="C28" s="111"/>
      <c r="D28" s="111"/>
      <c r="E28" s="111"/>
      <c r="F28" s="111"/>
      <c r="G28" s="111">
        <v>0</v>
      </c>
      <c r="H28" s="111">
        <v>488015.69576465449</v>
      </c>
      <c r="I28" s="111">
        <v>5189870.846538106</v>
      </c>
      <c r="J28" s="111">
        <v>-0.28303534549195319</v>
      </c>
      <c r="K28" s="111">
        <v>-0.14336189441382885</v>
      </c>
      <c r="L28" s="111">
        <v>0.31727218530415036</v>
      </c>
    </row>
    <row r="29" spans="1:12" x14ac:dyDescent="0.35">
      <c r="A29" s="112">
        <v>28</v>
      </c>
      <c r="B29" s="111" t="s">
        <v>295</v>
      </c>
      <c r="C29" s="111"/>
      <c r="D29" s="111"/>
      <c r="E29" s="111"/>
      <c r="F29" s="111"/>
      <c r="G29" s="111">
        <v>0</v>
      </c>
      <c r="H29" s="111">
        <v>488048.62240000005</v>
      </c>
      <c r="I29" s="111">
        <v>5189815.9575000005</v>
      </c>
      <c r="J29" s="111">
        <v>-0.20969999994849786</v>
      </c>
      <c r="K29" s="111">
        <v>-4.9599999561905861E-2</v>
      </c>
      <c r="L29" s="111">
        <v>0.21548607828567734</v>
      </c>
    </row>
    <row r="30" spans="1:12" x14ac:dyDescent="0.35">
      <c r="A30" s="112">
        <v>29</v>
      </c>
      <c r="B30" s="111" t="s">
        <v>263</v>
      </c>
      <c r="C30" s="111"/>
      <c r="D30" s="111"/>
      <c r="E30" s="111"/>
      <c r="F30" s="111"/>
      <c r="G30" s="111">
        <v>0</v>
      </c>
      <c r="H30" s="111">
        <v>487966.29640000005</v>
      </c>
      <c r="I30" s="111">
        <v>5189499.7715000007</v>
      </c>
      <c r="J30" s="111">
        <v>6.130000005941838E-2</v>
      </c>
      <c r="K30" s="111">
        <v>-0.15109999943524599</v>
      </c>
      <c r="L30" s="111">
        <v>0.16306103101788616</v>
      </c>
    </row>
    <row r="31" spans="1:12" x14ac:dyDescent="0.35">
      <c r="A31" s="112">
        <v>30</v>
      </c>
      <c r="B31" s="111" t="s">
        <v>287</v>
      </c>
      <c r="C31" s="111"/>
      <c r="D31" s="111"/>
      <c r="E31" s="111"/>
      <c r="F31" s="111"/>
      <c r="G31" s="111">
        <v>0</v>
      </c>
      <c r="H31" s="111">
        <v>488065.66940000001</v>
      </c>
      <c r="I31" s="111">
        <v>5189534.6405000007</v>
      </c>
      <c r="J31" s="111">
        <v>-2.4899999960325658E-2</v>
      </c>
      <c r="K31" s="111">
        <v>0.13390000071376562</v>
      </c>
      <c r="L31" s="111">
        <v>0.13619552191305942</v>
      </c>
    </row>
    <row r="32" spans="1:12" x14ac:dyDescent="0.35">
      <c r="A32" s="112">
        <v>31</v>
      </c>
      <c r="B32" s="111" t="s">
        <v>291</v>
      </c>
      <c r="C32" s="111"/>
      <c r="D32" s="111"/>
      <c r="E32" s="111"/>
      <c r="F32" s="111"/>
      <c r="G32" s="111">
        <v>0</v>
      </c>
      <c r="H32" s="111">
        <v>487852.91840000002</v>
      </c>
      <c r="I32" s="111">
        <v>5189849.3285000008</v>
      </c>
      <c r="J32" s="111">
        <v>7.6300000015180558E-2</v>
      </c>
      <c r="K32" s="111">
        <v>0.10630000103265047</v>
      </c>
      <c r="L32" s="111">
        <v>0.1308486920907429</v>
      </c>
    </row>
    <row r="33" spans="1:12" x14ac:dyDescent="0.35">
      <c r="A33" s="112">
        <v>32</v>
      </c>
      <c r="B33" s="111" t="s">
        <v>292</v>
      </c>
      <c r="C33" s="111"/>
      <c r="D33" s="111"/>
      <c r="E33" s="111"/>
      <c r="F33" s="111"/>
      <c r="G33" s="111">
        <v>0</v>
      </c>
      <c r="H33" s="111">
        <v>488059.60840000003</v>
      </c>
      <c r="I33" s="111">
        <v>5189806.1515000006</v>
      </c>
      <c r="J33" s="111">
        <v>6.5300000016577542E-2</v>
      </c>
      <c r="K33" s="111">
        <v>8.99000009521842E-2</v>
      </c>
      <c r="L33" s="111">
        <v>0.11111300631954725</v>
      </c>
    </row>
    <row r="34" spans="1:12" x14ac:dyDescent="0.35">
      <c r="A34" s="112">
        <v>33</v>
      </c>
      <c r="B34" s="111" t="s">
        <v>286</v>
      </c>
      <c r="C34" s="111"/>
      <c r="D34" s="111"/>
      <c r="E34" s="111"/>
      <c r="F34" s="111"/>
      <c r="G34" s="111">
        <v>0</v>
      </c>
      <c r="H34" s="111">
        <v>487738.36340000003</v>
      </c>
      <c r="I34" s="111">
        <v>5189139.6984999999</v>
      </c>
      <c r="J34" s="111">
        <v>3.6000000545755029E-3</v>
      </c>
      <c r="K34" s="111">
        <v>-6.8699999712407589E-2</v>
      </c>
      <c r="L34" s="111">
        <v>6.8794258197016317E-2</v>
      </c>
    </row>
  </sheetData>
  <sortState ref="A2:L34">
    <sortCondition descending="1" ref="L2:L34"/>
  </sortState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E10" sqref="E10"/>
    </sheetView>
  </sheetViews>
  <sheetFormatPr defaultRowHeight="14.4" x14ac:dyDescent="0.3"/>
  <sheetData>
    <row r="1" spans="1:3" x14ac:dyDescent="0.3">
      <c r="A1" t="s">
        <v>356</v>
      </c>
      <c r="B1" t="s">
        <v>386</v>
      </c>
      <c r="C1" t="s">
        <v>387</v>
      </c>
    </row>
    <row r="2" spans="1:3" x14ac:dyDescent="0.3">
      <c r="A2" t="s">
        <v>328</v>
      </c>
      <c r="B2">
        <v>487964.06940000004</v>
      </c>
      <c r="C2">
        <v>5189790.5725000007</v>
      </c>
    </row>
    <row r="3" spans="1:3" x14ac:dyDescent="0.3">
      <c r="A3" t="s">
        <v>354</v>
      </c>
      <c r="B3">
        <v>487977.93940000003</v>
      </c>
      <c r="C3">
        <v>5189689.1184999999</v>
      </c>
    </row>
    <row r="4" spans="1:3" x14ac:dyDescent="0.3">
      <c r="A4" t="s">
        <v>329</v>
      </c>
      <c r="B4">
        <v>487922.22340000002</v>
      </c>
      <c r="C4">
        <v>5189684.0785000008</v>
      </c>
    </row>
    <row r="5" spans="1:3" x14ac:dyDescent="0.3">
      <c r="A5" t="s">
        <v>330</v>
      </c>
      <c r="B5">
        <v>487870.81840000005</v>
      </c>
      <c r="C5">
        <v>5189669.9745000005</v>
      </c>
    </row>
    <row r="6" spans="1:3" x14ac:dyDescent="0.3">
      <c r="A6" t="s">
        <v>331</v>
      </c>
      <c r="B6">
        <v>487867.99840000004</v>
      </c>
      <c r="C6">
        <v>5189743.4675000003</v>
      </c>
    </row>
    <row r="7" spans="1:3" x14ac:dyDescent="0.3">
      <c r="A7" t="s">
        <v>332</v>
      </c>
      <c r="B7">
        <v>487856.82940000005</v>
      </c>
      <c r="C7">
        <v>5189786.1225000005</v>
      </c>
    </row>
    <row r="8" spans="1:3" x14ac:dyDescent="0.3">
      <c r="A8" t="s">
        <v>333</v>
      </c>
      <c r="B8">
        <v>487836.50140000001</v>
      </c>
      <c r="C8">
        <v>5189807.4275000002</v>
      </c>
    </row>
    <row r="9" spans="1:3" x14ac:dyDescent="0.3">
      <c r="A9" t="s">
        <v>334</v>
      </c>
      <c r="B9">
        <v>487852.91840000002</v>
      </c>
      <c r="C9">
        <v>5189849.3285000008</v>
      </c>
    </row>
    <row r="10" spans="1:3" x14ac:dyDescent="0.3">
      <c r="A10" t="s">
        <v>335</v>
      </c>
      <c r="B10">
        <v>487820.15140000003</v>
      </c>
      <c r="C10">
        <v>5189605.0755000003</v>
      </c>
    </row>
    <row r="11" spans="1:3" x14ac:dyDescent="0.3">
      <c r="A11" t="s">
        <v>337</v>
      </c>
      <c r="B11">
        <v>487837.50940000004</v>
      </c>
      <c r="C11">
        <v>5189563.5465000002</v>
      </c>
    </row>
    <row r="12" spans="1:3" x14ac:dyDescent="0.3">
      <c r="A12" t="s">
        <v>338</v>
      </c>
      <c r="B12">
        <v>487966.29640000005</v>
      </c>
      <c r="C12">
        <v>5189499.7715000007</v>
      </c>
    </row>
    <row r="13" spans="1:3" x14ac:dyDescent="0.3">
      <c r="A13" t="s">
        <v>339</v>
      </c>
      <c r="B13">
        <v>488065.66940000001</v>
      </c>
      <c r="C13">
        <v>5189534.6405000007</v>
      </c>
    </row>
    <row r="14" spans="1:3" x14ac:dyDescent="0.3">
      <c r="A14" t="s">
        <v>340</v>
      </c>
      <c r="B14">
        <v>488003.82940000005</v>
      </c>
      <c r="C14">
        <v>5189582.0975000001</v>
      </c>
    </row>
    <row r="15" spans="1:3" x14ac:dyDescent="0.3">
      <c r="A15" t="s">
        <v>320</v>
      </c>
      <c r="B15">
        <v>488059.60840000003</v>
      </c>
      <c r="C15">
        <v>5189806.1515000006</v>
      </c>
    </row>
    <row r="16" spans="1:3" x14ac:dyDescent="0.3">
      <c r="A16" t="s">
        <v>322</v>
      </c>
      <c r="B16">
        <v>488048.62240000005</v>
      </c>
      <c r="C16">
        <v>5189815.9575000005</v>
      </c>
    </row>
    <row r="17" spans="1:3" x14ac:dyDescent="0.3">
      <c r="A17" t="s">
        <v>323</v>
      </c>
      <c r="B17">
        <v>487756.00940000004</v>
      </c>
      <c r="C17">
        <v>5189165.6335000005</v>
      </c>
    </row>
    <row r="18" spans="1:3" x14ac:dyDescent="0.3">
      <c r="A18" t="s">
        <v>324</v>
      </c>
      <c r="B18">
        <v>488047.29640000005</v>
      </c>
      <c r="C18">
        <v>5189841.7215</v>
      </c>
    </row>
    <row r="19" spans="1:3" x14ac:dyDescent="0.3">
      <c r="A19" t="s">
        <v>186</v>
      </c>
      <c r="B19">
        <v>488015.69576465449</v>
      </c>
      <c r="C19">
        <v>5189870.846538106</v>
      </c>
    </row>
    <row r="20" spans="1:3" x14ac:dyDescent="0.3">
      <c r="A20" t="s">
        <v>326</v>
      </c>
      <c r="B20">
        <v>487770.48440000002</v>
      </c>
      <c r="C20">
        <v>5189137.1405000007</v>
      </c>
    </row>
    <row r="21" spans="1:3" x14ac:dyDescent="0.3">
      <c r="A21" t="s">
        <v>327</v>
      </c>
      <c r="B21">
        <v>487975.32740000001</v>
      </c>
      <c r="C21">
        <v>5189856.6405000007</v>
      </c>
    </row>
    <row r="22" spans="1:3" x14ac:dyDescent="0.3">
      <c r="A22" t="s">
        <v>341</v>
      </c>
      <c r="B22">
        <v>487822.16540000006</v>
      </c>
      <c r="C22">
        <v>5189140.4065000005</v>
      </c>
    </row>
    <row r="23" spans="1:3" x14ac:dyDescent="0.3">
      <c r="A23" t="s">
        <v>342</v>
      </c>
      <c r="B23">
        <v>487738.36340000003</v>
      </c>
      <c r="C23">
        <v>5189139.6984999999</v>
      </c>
    </row>
    <row r="24" spans="1:3" x14ac:dyDescent="0.3">
      <c r="A24" t="s">
        <v>343</v>
      </c>
      <c r="B24">
        <v>488032.34240000002</v>
      </c>
      <c r="C24">
        <v>5189812.1225000005</v>
      </c>
    </row>
    <row r="25" spans="1:3" x14ac:dyDescent="0.3">
      <c r="A25" t="s">
        <v>350</v>
      </c>
      <c r="B25">
        <v>487871.8934</v>
      </c>
      <c r="C25">
        <v>5189581.3425000003</v>
      </c>
    </row>
    <row r="26" spans="1:3" x14ac:dyDescent="0.3">
      <c r="A26" t="s">
        <v>351</v>
      </c>
      <c r="B26">
        <v>487871.70540000004</v>
      </c>
      <c r="C26">
        <v>5189657.7755000005</v>
      </c>
    </row>
    <row r="27" spans="1:3" x14ac:dyDescent="0.3">
      <c r="A27" t="s">
        <v>352</v>
      </c>
      <c r="B27">
        <v>487871.66440000001</v>
      </c>
      <c r="C27">
        <v>5189733.6025</v>
      </c>
    </row>
    <row r="28" spans="1:3" x14ac:dyDescent="0.3">
      <c r="A28" t="s">
        <v>353</v>
      </c>
      <c r="B28">
        <v>487872.52740000002</v>
      </c>
      <c r="C28">
        <v>5189809.6665000003</v>
      </c>
    </row>
    <row r="29" spans="1:3" x14ac:dyDescent="0.3">
      <c r="A29" t="s">
        <v>344</v>
      </c>
      <c r="B29">
        <v>488030.87040000001</v>
      </c>
      <c r="C29">
        <v>5189887.7975000003</v>
      </c>
    </row>
    <row r="30" spans="1:3" x14ac:dyDescent="0.3">
      <c r="A30" t="s">
        <v>345</v>
      </c>
      <c r="B30">
        <v>487953.40240000002</v>
      </c>
      <c r="C30">
        <v>5189887.1414999999</v>
      </c>
    </row>
    <row r="31" spans="1:3" x14ac:dyDescent="0.3">
      <c r="A31" t="s">
        <v>457</v>
      </c>
      <c r="B31">
        <v>487954.53240000003</v>
      </c>
      <c r="C31">
        <v>5189811.0734999999</v>
      </c>
    </row>
    <row r="32" spans="1:3" x14ac:dyDescent="0.3">
      <c r="A32" t="s">
        <v>347</v>
      </c>
      <c r="B32">
        <v>487956.13340000005</v>
      </c>
      <c r="C32">
        <v>5189733.8505000006</v>
      </c>
    </row>
    <row r="33" spans="1:3" x14ac:dyDescent="0.3">
      <c r="A33" t="s">
        <v>456</v>
      </c>
      <c r="B33">
        <v>487956.44140000001</v>
      </c>
      <c r="C33">
        <v>5189658.0525000002</v>
      </c>
    </row>
    <row r="34" spans="1:3" x14ac:dyDescent="0.3">
      <c r="A34" t="s">
        <v>455</v>
      </c>
      <c r="B34">
        <v>487956.26340000005</v>
      </c>
      <c r="C34">
        <v>5189505.7545000007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opLeftCell="A7" workbookViewId="0">
      <selection activeCell="A41" sqref="A41"/>
    </sheetView>
  </sheetViews>
  <sheetFormatPr defaultRowHeight="14.4" x14ac:dyDescent="0.3"/>
  <cols>
    <col min="1" max="1" width="9.88671875" bestFit="1" customWidth="1"/>
    <col min="2" max="2" width="17.5546875" style="2" customWidth="1"/>
    <col min="3" max="3" width="15.44140625" bestFit="1" customWidth="1"/>
    <col min="4" max="4" width="16" style="2" customWidth="1"/>
    <col min="5" max="5" width="9.77734375" style="2" bestFit="1" customWidth="1"/>
    <col min="8" max="8" width="12.5546875" bestFit="1" customWidth="1"/>
    <col min="11" max="11" width="10.44140625" customWidth="1"/>
  </cols>
  <sheetData>
    <row r="1" spans="1:5" s="2" customFormat="1" x14ac:dyDescent="0.3">
      <c r="A1" s="2" t="s">
        <v>75</v>
      </c>
    </row>
    <row r="2" spans="1:5" s="2" customFormat="1" x14ac:dyDescent="0.3"/>
    <row r="3" spans="1:5" x14ac:dyDescent="0.3">
      <c r="A3" t="s">
        <v>1</v>
      </c>
      <c r="B3" s="2" t="s">
        <v>237</v>
      </c>
      <c r="C3" t="s">
        <v>0</v>
      </c>
      <c r="D3" s="2" t="s">
        <v>237</v>
      </c>
      <c r="E3"/>
    </row>
    <row r="4" spans="1:5" x14ac:dyDescent="0.3">
      <c r="A4" t="s">
        <v>2</v>
      </c>
      <c r="B4" s="2" t="s">
        <v>2</v>
      </c>
      <c r="C4" t="s">
        <v>34</v>
      </c>
      <c r="D4" s="2" t="s">
        <v>34</v>
      </c>
      <c r="E4"/>
    </row>
    <row r="5" spans="1:5" x14ac:dyDescent="0.3">
      <c r="A5" t="s">
        <v>3</v>
      </c>
      <c r="B5" s="2" t="s">
        <v>3</v>
      </c>
      <c r="C5" t="s">
        <v>35</v>
      </c>
      <c r="D5" s="2" t="s">
        <v>35</v>
      </c>
      <c r="E5"/>
    </row>
    <row r="6" spans="1:5" x14ac:dyDescent="0.3">
      <c r="A6" t="s">
        <v>4</v>
      </c>
      <c r="B6" s="2" t="s">
        <v>4</v>
      </c>
      <c r="C6" t="s">
        <v>36</v>
      </c>
      <c r="D6" s="2" t="s">
        <v>36</v>
      </c>
      <c r="E6"/>
    </row>
    <row r="7" spans="1:5" x14ac:dyDescent="0.3">
      <c r="A7" t="s">
        <v>5</v>
      </c>
      <c r="B7" s="2" t="s">
        <v>5</v>
      </c>
      <c r="C7" t="s">
        <v>37</v>
      </c>
      <c r="D7" s="2" t="s">
        <v>37</v>
      </c>
      <c r="E7"/>
    </row>
    <row r="8" spans="1:5" x14ac:dyDescent="0.3">
      <c r="A8" t="s">
        <v>6</v>
      </c>
      <c r="B8" s="2" t="s">
        <v>6</v>
      </c>
      <c r="C8" t="s">
        <v>38</v>
      </c>
      <c r="D8" s="2" t="s">
        <v>38</v>
      </c>
      <c r="E8"/>
    </row>
    <row r="9" spans="1:5" x14ac:dyDescent="0.3">
      <c r="A9" t="s">
        <v>7</v>
      </c>
      <c r="B9" s="2" t="s">
        <v>7</v>
      </c>
      <c r="C9" t="s">
        <v>39</v>
      </c>
      <c r="D9" s="2" t="s">
        <v>39</v>
      </c>
      <c r="E9"/>
    </row>
    <row r="10" spans="1:5" x14ac:dyDescent="0.3">
      <c r="A10" t="s">
        <v>8</v>
      </c>
      <c r="B10" s="2" t="s">
        <v>8</v>
      </c>
      <c r="C10" t="s">
        <v>40</v>
      </c>
      <c r="D10" s="2" t="s">
        <v>40</v>
      </c>
      <c r="E10"/>
    </row>
    <row r="11" spans="1:5" x14ac:dyDescent="0.3">
      <c r="A11" t="s">
        <v>9</v>
      </c>
      <c r="B11" s="2" t="s">
        <v>9</v>
      </c>
      <c r="C11" t="s">
        <v>41</v>
      </c>
      <c r="D11" s="2" t="s">
        <v>41</v>
      </c>
      <c r="E11"/>
    </row>
    <row r="12" spans="1:5" x14ac:dyDescent="0.3">
      <c r="A12" t="s">
        <v>10</v>
      </c>
      <c r="B12" s="2" t="s">
        <v>10</v>
      </c>
      <c r="C12" t="s">
        <v>42</v>
      </c>
      <c r="D12" s="2" t="s">
        <v>42</v>
      </c>
      <c r="E12"/>
    </row>
    <row r="13" spans="1:5" x14ac:dyDescent="0.3">
      <c r="A13" t="s">
        <v>11</v>
      </c>
      <c r="B13" s="2" t="s">
        <v>11</v>
      </c>
      <c r="C13" t="s">
        <v>43</v>
      </c>
      <c r="D13" s="2" t="s">
        <v>43</v>
      </c>
      <c r="E13"/>
    </row>
    <row r="14" spans="1:5" x14ac:dyDescent="0.3">
      <c r="A14" t="s">
        <v>12</v>
      </c>
      <c r="B14" s="2" t="s">
        <v>12</v>
      </c>
      <c r="C14" t="s">
        <v>44</v>
      </c>
      <c r="D14" s="2" t="s">
        <v>44</v>
      </c>
      <c r="E14"/>
    </row>
    <row r="15" spans="1:5" x14ac:dyDescent="0.3">
      <c r="A15" t="s">
        <v>13</v>
      </c>
      <c r="B15" s="2" t="s">
        <v>13</v>
      </c>
      <c r="C15" t="s">
        <v>45</v>
      </c>
      <c r="D15" s="2" t="s">
        <v>45</v>
      </c>
      <c r="E15"/>
    </row>
    <row r="16" spans="1:5" x14ac:dyDescent="0.3">
      <c r="A16" t="s">
        <v>14</v>
      </c>
      <c r="B16" s="2" t="s">
        <v>14</v>
      </c>
      <c r="C16" t="s">
        <v>46</v>
      </c>
      <c r="D16" s="2" t="s">
        <v>46</v>
      </c>
      <c r="E16"/>
    </row>
    <row r="17" spans="1:5" x14ac:dyDescent="0.3">
      <c r="A17" t="s">
        <v>15</v>
      </c>
      <c r="B17" s="2" t="s">
        <v>15</v>
      </c>
      <c r="C17" t="s">
        <v>47</v>
      </c>
      <c r="D17" s="2" t="s">
        <v>47</v>
      </c>
      <c r="E17"/>
    </row>
    <row r="18" spans="1:5" x14ac:dyDescent="0.3">
      <c r="A18" t="s">
        <v>16</v>
      </c>
      <c r="B18" s="2" t="s">
        <v>16</v>
      </c>
      <c r="C18" t="s">
        <v>48</v>
      </c>
      <c r="D18" s="2" t="s">
        <v>48</v>
      </c>
      <c r="E18"/>
    </row>
    <row r="19" spans="1:5" x14ac:dyDescent="0.3">
      <c r="A19" t="s">
        <v>17</v>
      </c>
      <c r="B19" s="2" t="s">
        <v>17</v>
      </c>
      <c r="C19" t="s">
        <v>49</v>
      </c>
      <c r="D19" s="2" t="s">
        <v>49</v>
      </c>
      <c r="E19"/>
    </row>
    <row r="20" spans="1:5" x14ac:dyDescent="0.3">
      <c r="A20" t="s">
        <v>18</v>
      </c>
      <c r="B20" s="2" t="s">
        <v>18</v>
      </c>
      <c r="C20" t="s">
        <v>50</v>
      </c>
      <c r="D20" s="2" t="s">
        <v>50</v>
      </c>
      <c r="E20"/>
    </row>
    <row r="21" spans="1:5" x14ac:dyDescent="0.3">
      <c r="A21" t="s">
        <v>19</v>
      </c>
      <c r="B21" s="2" t="s">
        <v>19</v>
      </c>
      <c r="C21" t="s">
        <v>51</v>
      </c>
      <c r="D21" s="2" t="s">
        <v>51</v>
      </c>
      <c r="E21"/>
    </row>
    <row r="22" spans="1:5" x14ac:dyDescent="0.3">
      <c r="A22" t="s">
        <v>20</v>
      </c>
      <c r="B22" s="2" t="s">
        <v>239</v>
      </c>
      <c r="C22" t="s">
        <v>52</v>
      </c>
      <c r="D22" s="2" t="s">
        <v>52</v>
      </c>
      <c r="E22"/>
    </row>
    <row r="23" spans="1:5" x14ac:dyDescent="0.3">
      <c r="A23" t="s">
        <v>235</v>
      </c>
      <c r="B23" s="2" t="s">
        <v>240</v>
      </c>
      <c r="C23" t="s">
        <v>53</v>
      </c>
      <c r="D23" s="2" t="s">
        <v>53</v>
      </c>
      <c r="E23"/>
    </row>
    <row r="24" spans="1:5" x14ac:dyDescent="0.3">
      <c r="A24" t="s">
        <v>21</v>
      </c>
      <c r="B24" s="2" t="s">
        <v>21</v>
      </c>
      <c r="C24" t="s">
        <v>54</v>
      </c>
      <c r="D24" s="2" t="s">
        <v>242</v>
      </c>
      <c r="E24"/>
    </row>
    <row r="25" spans="1:5" x14ac:dyDescent="0.3">
      <c r="A25" t="s">
        <v>22</v>
      </c>
      <c r="B25" s="2" t="s">
        <v>22</v>
      </c>
      <c r="C25" t="s">
        <v>55</v>
      </c>
      <c r="D25" s="2" t="s">
        <v>55</v>
      </c>
      <c r="E25"/>
    </row>
    <row r="26" spans="1:5" x14ac:dyDescent="0.3">
      <c r="A26" t="s">
        <v>23</v>
      </c>
      <c r="B26" s="2" t="s">
        <v>238</v>
      </c>
      <c r="C26" t="s">
        <v>56</v>
      </c>
      <c r="D26" s="2" t="s">
        <v>56</v>
      </c>
      <c r="E26"/>
    </row>
    <row r="27" spans="1:5" x14ac:dyDescent="0.3">
      <c r="A27" t="s">
        <v>24</v>
      </c>
      <c r="B27" s="2" t="s">
        <v>24</v>
      </c>
      <c r="C27" t="s">
        <v>57</v>
      </c>
      <c r="D27" s="2" t="s">
        <v>57</v>
      </c>
      <c r="E27"/>
    </row>
    <row r="28" spans="1:5" x14ac:dyDescent="0.3">
      <c r="A28" t="s">
        <v>25</v>
      </c>
      <c r="B28" s="2" t="s">
        <v>25</v>
      </c>
      <c r="C28" t="s">
        <v>58</v>
      </c>
      <c r="D28" s="2" t="s">
        <v>58</v>
      </c>
      <c r="E28"/>
    </row>
    <row r="29" spans="1:5" x14ac:dyDescent="0.3">
      <c r="A29" t="s">
        <v>26</v>
      </c>
      <c r="B29" s="2" t="s">
        <v>26</v>
      </c>
      <c r="C29" t="s">
        <v>59</v>
      </c>
      <c r="D29" s="2" t="s">
        <v>59</v>
      </c>
      <c r="E29"/>
    </row>
    <row r="30" spans="1:5" x14ac:dyDescent="0.3">
      <c r="A30" t="s">
        <v>27</v>
      </c>
      <c r="B30" s="2" t="s">
        <v>27</v>
      </c>
      <c r="C30" t="s">
        <v>60</v>
      </c>
      <c r="D30" s="2" t="s">
        <v>241</v>
      </c>
      <c r="E30"/>
    </row>
    <row r="31" spans="1:5" x14ac:dyDescent="0.3">
      <c r="A31" t="s">
        <v>28</v>
      </c>
      <c r="B31" s="2" t="s">
        <v>28</v>
      </c>
      <c r="C31" t="s">
        <v>61</v>
      </c>
      <c r="D31" s="2" t="s">
        <v>61</v>
      </c>
      <c r="E31"/>
    </row>
    <row r="32" spans="1:5" x14ac:dyDescent="0.3">
      <c r="A32" t="s">
        <v>29</v>
      </c>
      <c r="B32" s="2" t="s">
        <v>29</v>
      </c>
      <c r="C32" t="s">
        <v>62</v>
      </c>
      <c r="D32" s="2" t="s">
        <v>62</v>
      </c>
      <c r="E32"/>
    </row>
    <row r="33" spans="1:5" x14ac:dyDescent="0.3">
      <c r="A33" t="s">
        <v>30</v>
      </c>
      <c r="B33" s="2" t="s">
        <v>30</v>
      </c>
      <c r="C33" t="s">
        <v>63</v>
      </c>
      <c r="D33" s="2" t="s">
        <v>63</v>
      </c>
      <c r="E33"/>
    </row>
    <row r="34" spans="1:5" x14ac:dyDescent="0.3">
      <c r="A34" t="s">
        <v>31</v>
      </c>
      <c r="B34" s="2" t="s">
        <v>31</v>
      </c>
      <c r="C34" t="s">
        <v>64</v>
      </c>
      <c r="D34" s="2" t="s">
        <v>64</v>
      </c>
      <c r="E34"/>
    </row>
    <row r="35" spans="1:5" x14ac:dyDescent="0.3">
      <c r="A35" t="s">
        <v>32</v>
      </c>
      <c r="B35" s="2" t="s">
        <v>32</v>
      </c>
      <c r="C35" t="s">
        <v>65</v>
      </c>
      <c r="D35" s="2" t="s">
        <v>65</v>
      </c>
      <c r="E35"/>
    </row>
    <row r="36" spans="1:5" s="2" customFormat="1" x14ac:dyDescent="0.3">
      <c r="A36" t="s">
        <v>33</v>
      </c>
      <c r="B36" s="2" t="s">
        <v>33</v>
      </c>
      <c r="C36" t="s">
        <v>66</v>
      </c>
      <c r="D36" s="2" t="s">
        <v>66</v>
      </c>
    </row>
    <row r="37" spans="1:5" x14ac:dyDescent="0.3">
      <c r="A37" t="s">
        <v>76</v>
      </c>
      <c r="C37">
        <f>COUNTA(C4:C36)</f>
        <v>33</v>
      </c>
      <c r="D37"/>
      <c r="E37"/>
    </row>
    <row r="38" spans="1:5" s="2" customFormat="1" x14ac:dyDescent="0.3"/>
    <row r="39" spans="1:5" s="2" customFormat="1" x14ac:dyDescent="0.3">
      <c r="A39" s="2" t="s">
        <v>243</v>
      </c>
    </row>
    <row r="40" spans="1:5" s="2" customFormat="1" x14ac:dyDescent="0.3">
      <c r="A40" s="2" t="s">
        <v>244</v>
      </c>
    </row>
    <row r="41" spans="1:5" x14ac:dyDescent="0.3">
      <c r="A41" s="4" t="s">
        <v>67</v>
      </c>
      <c r="B41" s="4"/>
      <c r="C41" t="s">
        <v>67</v>
      </c>
    </row>
    <row r="42" spans="1:5" x14ac:dyDescent="0.3">
      <c r="A42" s="1" t="s">
        <v>68</v>
      </c>
      <c r="B42" s="4"/>
      <c r="C42" s="3" t="s">
        <v>70</v>
      </c>
    </row>
    <row r="43" spans="1:5" x14ac:dyDescent="0.3">
      <c r="A43" s="1" t="s">
        <v>236</v>
      </c>
      <c r="B43" s="4"/>
      <c r="C43" s="3" t="s">
        <v>71</v>
      </c>
    </row>
    <row r="44" spans="1:5" x14ac:dyDescent="0.3">
      <c r="A44" s="1" t="s">
        <v>69</v>
      </c>
      <c r="B44" s="4"/>
      <c r="C44" s="3" t="s">
        <v>72</v>
      </c>
    </row>
    <row r="45" spans="1:5" x14ac:dyDescent="0.3">
      <c r="C45" s="3" t="s">
        <v>73</v>
      </c>
    </row>
    <row r="46" spans="1:5" x14ac:dyDescent="0.3">
      <c r="C46" s="3" t="s">
        <v>74</v>
      </c>
    </row>
  </sheetData>
  <sortState ref="A4:B36">
    <sortCondition ref="A4:A3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0"/>
  <sheetViews>
    <sheetView zoomScale="87" zoomScaleNormal="87" workbookViewId="0">
      <selection activeCell="E14" sqref="E14:E47"/>
    </sheetView>
  </sheetViews>
  <sheetFormatPr defaultRowHeight="14.4" x14ac:dyDescent="0.3"/>
  <cols>
    <col min="2" max="2" width="12.109375" customWidth="1"/>
    <col min="3" max="3" width="11.6640625" customWidth="1"/>
    <col min="4" max="4" width="9" bestFit="1" customWidth="1"/>
    <col min="6" max="6" width="12.21875" customWidth="1"/>
    <col min="7" max="7" width="12.77734375" customWidth="1"/>
    <col min="8" max="8" width="9.6640625" customWidth="1"/>
    <col min="9" max="10" width="9" bestFit="1" customWidth="1"/>
    <col min="11" max="11" width="10.5546875" customWidth="1"/>
    <col min="12" max="12" width="11.33203125" customWidth="1"/>
    <col min="13" max="15" width="9" bestFit="1" customWidth="1"/>
    <col min="16" max="16" width="10.109375" bestFit="1" customWidth="1"/>
    <col min="17" max="18" width="10.109375" style="55" customWidth="1"/>
    <col min="19" max="19" width="8.88671875" style="55"/>
    <col min="21" max="21" width="8.88671875" style="39"/>
    <col min="22" max="22" width="19.88671875" customWidth="1"/>
    <col min="23" max="23" width="14.88671875" customWidth="1"/>
  </cols>
  <sheetData>
    <row r="1" spans="1:24" s="42" customFormat="1" x14ac:dyDescent="0.3">
      <c r="A1" s="19" t="s">
        <v>362</v>
      </c>
      <c r="B1" s="39"/>
      <c r="C1" s="39"/>
      <c r="D1" s="39"/>
      <c r="E1" s="39"/>
      <c r="F1" s="39"/>
      <c r="G1" s="19" t="s">
        <v>378</v>
      </c>
      <c r="H1" s="19"/>
      <c r="I1" s="39"/>
      <c r="J1" s="39"/>
      <c r="K1" s="39"/>
      <c r="L1" s="39"/>
      <c r="M1" s="39"/>
      <c r="N1" s="39"/>
      <c r="O1" s="39"/>
      <c r="P1" s="39"/>
      <c r="Q1" s="55"/>
      <c r="R1" s="55"/>
      <c r="S1" s="55"/>
    </row>
    <row r="2" spans="1:24" s="42" customFormat="1" x14ac:dyDescent="0.3">
      <c r="A2" s="39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55"/>
      <c r="R2" s="55"/>
      <c r="S2" s="55"/>
    </row>
    <row r="3" spans="1:24" s="42" customFormat="1" x14ac:dyDescent="0.3">
      <c r="A3" s="39" t="s">
        <v>246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55"/>
      <c r="R3" s="55"/>
      <c r="S3" s="55"/>
    </row>
    <row r="4" spans="1:24" s="42" customFormat="1" x14ac:dyDescent="0.3">
      <c r="A4" s="39" t="s">
        <v>247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55"/>
      <c r="R4" s="55"/>
      <c r="S4" s="55"/>
    </row>
    <row r="5" spans="1:24" s="42" customFormat="1" x14ac:dyDescent="0.3">
      <c r="A5" s="39" t="s">
        <v>248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55"/>
      <c r="R5" s="55"/>
      <c r="S5" s="55"/>
    </row>
    <row r="6" spans="1:24" x14ac:dyDescent="0.3">
      <c r="A6" s="39" t="s">
        <v>249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24" x14ac:dyDescent="0.3">
      <c r="A7" s="39" t="s">
        <v>311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24" x14ac:dyDescent="0.3">
      <c r="A8" s="39" t="s">
        <v>250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</row>
    <row r="9" spans="1:24" x14ac:dyDescent="0.3">
      <c r="A9" s="39" t="s">
        <v>251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</row>
    <row r="10" spans="1:24" x14ac:dyDescent="0.3">
      <c r="A10" s="39" t="s">
        <v>252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</row>
    <row r="11" spans="1:24" x14ac:dyDescent="0.3">
      <c r="A11" s="39" t="s">
        <v>253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</row>
    <row r="12" spans="1:24" x14ac:dyDescent="0.3">
      <c r="A12" s="39" t="s">
        <v>254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</row>
    <row r="13" spans="1:24" x14ac:dyDescent="0.3">
      <c r="K13" s="39"/>
      <c r="L13" s="39"/>
      <c r="M13" s="39"/>
      <c r="N13" s="39"/>
      <c r="O13" s="39"/>
      <c r="P13" s="39"/>
    </row>
    <row r="14" spans="1:24" ht="43.8" thickBot="1" x14ac:dyDescent="0.35">
      <c r="A14" s="42" t="s">
        <v>255</v>
      </c>
      <c r="B14" s="42" t="s">
        <v>256</v>
      </c>
      <c r="C14" s="41" t="s">
        <v>257</v>
      </c>
      <c r="D14" s="41" t="s">
        <v>258</v>
      </c>
      <c r="E14" s="41" t="s">
        <v>259</v>
      </c>
      <c r="F14" s="41" t="s">
        <v>256</v>
      </c>
      <c r="G14" s="41" t="s">
        <v>257</v>
      </c>
      <c r="H14" s="41" t="s">
        <v>258</v>
      </c>
      <c r="I14" s="41" t="s">
        <v>260</v>
      </c>
      <c r="J14" s="41" t="s">
        <v>261</v>
      </c>
      <c r="K14" s="44" t="s">
        <v>390</v>
      </c>
      <c r="L14" s="44" t="s">
        <v>391</v>
      </c>
      <c r="M14" s="44" t="s">
        <v>301</v>
      </c>
      <c r="N14" s="44" t="s">
        <v>302</v>
      </c>
      <c r="O14" s="44" t="s">
        <v>303</v>
      </c>
      <c r="P14" s="45" t="s">
        <v>304</v>
      </c>
      <c r="Q14" s="59" t="s">
        <v>428</v>
      </c>
      <c r="R14" s="59" t="s">
        <v>429</v>
      </c>
      <c r="S14" s="53" t="s">
        <v>424</v>
      </c>
      <c r="T14" s="59" t="s">
        <v>427</v>
      </c>
      <c r="U14" s="76"/>
    </row>
    <row r="15" spans="1:24" s="42" customFormat="1" x14ac:dyDescent="0.3">
      <c r="A15" s="42" t="s">
        <v>277</v>
      </c>
      <c r="B15" s="42">
        <v>5187661.4659000002</v>
      </c>
      <c r="C15" s="42">
        <v>556693.19949999999</v>
      </c>
      <c r="D15" s="42">
        <v>533.98009999999999</v>
      </c>
      <c r="E15" s="42" t="s">
        <v>279</v>
      </c>
      <c r="F15" s="42">
        <v>5189789.9460000005</v>
      </c>
      <c r="G15" s="42">
        <v>487963.3028</v>
      </c>
      <c r="H15" s="42">
        <v>307.22219999999999</v>
      </c>
      <c r="I15" s="42">
        <v>5.3199999999999997E-2</v>
      </c>
      <c r="J15" s="42">
        <v>0</v>
      </c>
      <c r="K15" s="43">
        <f>VLOOKUP(TRIM(E15),'Hub coords'!A$89:E$194,4,FALSE)</f>
        <v>487964.06940000004</v>
      </c>
      <c r="L15" s="43">
        <f>VLOOKUP(TRIM(E15),'Hub coords'!A$89:E$194,5,FALSE)</f>
        <v>5189790.5725000007</v>
      </c>
      <c r="M15" s="43">
        <f>K15-G15</f>
        <v>0.7666000000317581</v>
      </c>
      <c r="N15" s="43">
        <f>L15-F15</f>
        <v>0.62650000024586916</v>
      </c>
      <c r="O15" s="43">
        <f>SQRT(M15^2+N15^2)</f>
        <v>0.99003929738004115</v>
      </c>
      <c r="P15" s="45">
        <f>O15^2</f>
        <v>0.98017781035676554</v>
      </c>
      <c r="Q15" s="74">
        <v>7</v>
      </c>
      <c r="R15" s="74">
        <v>7</v>
      </c>
      <c r="S15" s="40">
        <f>Q15+R15</f>
        <v>14</v>
      </c>
      <c r="T15" s="40">
        <v>10</v>
      </c>
      <c r="U15" s="77"/>
      <c r="V15" s="58"/>
      <c r="W15" s="58" t="s">
        <v>363</v>
      </c>
      <c r="X15" s="58" t="s">
        <v>303</v>
      </c>
    </row>
    <row r="16" spans="1:24" s="42" customFormat="1" x14ac:dyDescent="0.3">
      <c r="A16" s="42" t="s">
        <v>284</v>
      </c>
      <c r="B16" s="42">
        <v>5187661.4659000002</v>
      </c>
      <c r="C16" s="42">
        <v>556693.19949999999</v>
      </c>
      <c r="D16" s="42">
        <v>533.98009999999999</v>
      </c>
      <c r="E16" s="42" t="s">
        <v>290</v>
      </c>
      <c r="F16" s="42">
        <v>5189690.4467000002</v>
      </c>
      <c r="G16" s="42">
        <v>487977.70150000002</v>
      </c>
      <c r="H16" s="42">
        <v>300.00630000000001</v>
      </c>
      <c r="I16" s="42">
        <v>5.5E-2</v>
      </c>
      <c r="J16" s="42">
        <v>0</v>
      </c>
      <c r="K16" s="43">
        <f>VLOOKUP(TRIM(E16),'Hub coords'!A$89:E$194,4,FALSE)</f>
        <v>487977.93940000003</v>
      </c>
      <c r="L16" s="43">
        <f>VLOOKUP(TRIM(E16),'Hub coords'!A$89:E$194,5,FALSE)</f>
        <v>5189689.1184999999</v>
      </c>
      <c r="M16" s="43">
        <f t="shared" ref="M16:M47" si="0">K16-G16</f>
        <v>0.23790000000735745</v>
      </c>
      <c r="N16" s="43">
        <f t="shared" ref="N16:N47" si="1">L16-F16</f>
        <v>-1.3282000003382564</v>
      </c>
      <c r="O16" s="43">
        <f t="shared" ref="O16:O47" si="2">SQRT(M16^2+N16^2)</f>
        <v>1.3493374859174574</v>
      </c>
      <c r="P16" s="45">
        <f t="shared" ref="P16:P47" si="3">O16^2</f>
        <v>1.8207116509020445</v>
      </c>
      <c r="Q16" s="74">
        <v>13</v>
      </c>
      <c r="R16" s="74">
        <v>10</v>
      </c>
      <c r="S16" s="40">
        <f t="shared" ref="S16:S47" si="4">Q16+R16</f>
        <v>23</v>
      </c>
      <c r="T16" s="40">
        <v>10</v>
      </c>
      <c r="U16" s="64"/>
      <c r="V16" s="56" t="s">
        <v>427</v>
      </c>
      <c r="W16" s="56">
        <v>1</v>
      </c>
      <c r="X16" s="56"/>
    </row>
    <row r="17" spans="1:24" s="42" customFormat="1" ht="15" thickBot="1" x14ac:dyDescent="0.35">
      <c r="A17" s="42" t="s">
        <v>277</v>
      </c>
      <c r="B17" s="42">
        <v>5187661.4659000002</v>
      </c>
      <c r="C17" s="42">
        <v>556693.19949999999</v>
      </c>
      <c r="D17" s="42">
        <v>533.98009999999999</v>
      </c>
      <c r="E17" s="42" t="s">
        <v>280</v>
      </c>
      <c r="F17" s="42">
        <v>5189683.5642999997</v>
      </c>
      <c r="G17" s="42">
        <v>487922.84629999998</v>
      </c>
      <c r="H17" s="42">
        <v>306.95780000000002</v>
      </c>
      <c r="I17" s="42">
        <v>4.4200000000000003E-2</v>
      </c>
      <c r="J17" s="42">
        <v>0</v>
      </c>
      <c r="K17" s="43">
        <f>VLOOKUP(TRIM(E17),'Hub coords'!A$89:E$194,4,FALSE)</f>
        <v>487922.22340000002</v>
      </c>
      <c r="L17" s="43">
        <f>VLOOKUP(TRIM(E17),'Hub coords'!A$89:E$194,5,FALSE)</f>
        <v>5189684.0785000008</v>
      </c>
      <c r="M17" s="43">
        <f t="shared" si="0"/>
        <v>-0.62289999995846301</v>
      </c>
      <c r="N17" s="43">
        <f t="shared" si="1"/>
        <v>0.51420000102370977</v>
      </c>
      <c r="O17" s="43">
        <f t="shared" si="2"/>
        <v>0.80771656600631658</v>
      </c>
      <c r="P17" s="45">
        <f t="shared" si="3"/>
        <v>0.65240605100103632</v>
      </c>
      <c r="Q17" s="74">
        <v>11</v>
      </c>
      <c r="R17" s="74">
        <v>7</v>
      </c>
      <c r="S17" s="40">
        <f t="shared" si="4"/>
        <v>18</v>
      </c>
      <c r="T17" s="40">
        <v>8</v>
      </c>
      <c r="U17" s="64"/>
      <c r="V17" s="57" t="s">
        <v>303</v>
      </c>
      <c r="W17" s="81">
        <v>-0.51516667291780205</v>
      </c>
      <c r="X17" s="57">
        <v>1</v>
      </c>
    </row>
    <row r="18" spans="1:24" s="42" customFormat="1" ht="15" thickBot="1" x14ac:dyDescent="0.35">
      <c r="A18" s="42" t="s">
        <v>262</v>
      </c>
      <c r="B18" s="42">
        <v>5187661.4659000002</v>
      </c>
      <c r="C18" s="42">
        <v>556693.19949999999</v>
      </c>
      <c r="D18" s="42">
        <v>533.98009999999999</v>
      </c>
      <c r="E18" s="42" t="s">
        <v>271</v>
      </c>
      <c r="F18" s="42">
        <v>5189670.6475</v>
      </c>
      <c r="G18" s="42">
        <v>487869.47169999999</v>
      </c>
      <c r="H18" s="42">
        <v>315.42770000000002</v>
      </c>
      <c r="I18" s="42">
        <v>3.6799999999999999E-2</v>
      </c>
      <c r="J18" s="42">
        <v>0</v>
      </c>
      <c r="K18" s="43">
        <f>VLOOKUP(TRIM(E18),'Hub coords'!A$89:E$194,4,FALSE)</f>
        <v>487870.81840000005</v>
      </c>
      <c r="L18" s="43">
        <f>VLOOKUP(TRIM(E18),'Hub coords'!A$89:E$194,5,FALSE)</f>
        <v>5189669.9745000005</v>
      </c>
      <c r="M18" s="43">
        <f t="shared" si="0"/>
        <v>1.346700000052806</v>
      </c>
      <c r="N18" s="43">
        <f t="shared" si="1"/>
        <v>-0.67299999948590994</v>
      </c>
      <c r="O18" s="43">
        <f t="shared" si="2"/>
        <v>1.5054998802558113</v>
      </c>
      <c r="P18" s="45">
        <f t="shared" si="3"/>
        <v>2.2665298894502621</v>
      </c>
      <c r="Q18" s="74">
        <v>10</v>
      </c>
      <c r="R18" s="74">
        <v>9</v>
      </c>
      <c r="S18" s="40">
        <f t="shared" si="4"/>
        <v>19</v>
      </c>
      <c r="T18" s="40">
        <v>8</v>
      </c>
      <c r="U18" s="64"/>
    </row>
    <row r="19" spans="1:24" s="42" customFormat="1" x14ac:dyDescent="0.3">
      <c r="A19" s="42" t="s">
        <v>262</v>
      </c>
      <c r="B19" s="42">
        <v>5187661.4659000002</v>
      </c>
      <c r="C19" s="42">
        <v>556693.19949999999</v>
      </c>
      <c r="D19" s="42">
        <v>533.98009999999999</v>
      </c>
      <c r="E19" s="42" t="s">
        <v>272</v>
      </c>
      <c r="F19" s="42">
        <v>5189742.0904000001</v>
      </c>
      <c r="G19" s="42">
        <v>487867.72730000003</v>
      </c>
      <c r="H19" s="42">
        <v>311.35669999999999</v>
      </c>
      <c r="I19" s="42">
        <v>4.7199999999999999E-2</v>
      </c>
      <c r="J19" s="42">
        <v>0</v>
      </c>
      <c r="K19" s="43">
        <f>VLOOKUP(TRIM(E19),'Hub coords'!A$89:E$194,4,FALSE)</f>
        <v>487867.99840000004</v>
      </c>
      <c r="L19" s="43">
        <f>VLOOKUP(TRIM(E19),'Hub coords'!A$89:E$194,5,FALSE)</f>
        <v>5189743.4675000003</v>
      </c>
      <c r="M19" s="43">
        <f t="shared" si="0"/>
        <v>0.27110000001266599</v>
      </c>
      <c r="N19" s="43">
        <f t="shared" si="1"/>
        <v>1.3771000001579523</v>
      </c>
      <c r="O19" s="43">
        <f t="shared" si="2"/>
        <v>1.4035311255693261</v>
      </c>
      <c r="P19" s="45">
        <f t="shared" si="3"/>
        <v>1.9698996204418995</v>
      </c>
      <c r="Q19" s="74">
        <v>9</v>
      </c>
      <c r="R19" s="74">
        <v>7</v>
      </c>
      <c r="S19" s="40">
        <f t="shared" si="4"/>
        <v>16</v>
      </c>
      <c r="T19" s="40">
        <v>8</v>
      </c>
      <c r="U19" s="64"/>
      <c r="V19" s="58"/>
      <c r="W19" s="58" t="s">
        <v>424</v>
      </c>
      <c r="X19" s="58" t="s">
        <v>303</v>
      </c>
    </row>
    <row r="20" spans="1:24" s="42" customFormat="1" x14ac:dyDescent="0.3">
      <c r="A20" s="42" t="s">
        <v>262</v>
      </c>
      <c r="B20" s="42">
        <v>5187661.4659000002</v>
      </c>
      <c r="C20" s="42">
        <v>556693.19949999999</v>
      </c>
      <c r="D20" s="42">
        <v>533.98009999999999</v>
      </c>
      <c r="E20" s="42" t="s">
        <v>276</v>
      </c>
      <c r="F20" s="42">
        <v>5189785.2117999997</v>
      </c>
      <c r="G20" s="42">
        <v>487857.78100000002</v>
      </c>
      <c r="H20" s="42">
        <v>315.26859999999999</v>
      </c>
      <c r="I20" s="42">
        <v>2.2200000000000001E-2</v>
      </c>
      <c r="J20" s="42">
        <v>0</v>
      </c>
      <c r="K20" s="43">
        <f>VLOOKUP(TRIM(E20),'Hub coords'!A$89:E$194,4,FALSE)</f>
        <v>487856.82940000005</v>
      </c>
      <c r="L20" s="43">
        <f>VLOOKUP(TRIM(E20),'Hub coords'!A$89:E$194,5,FALSE)</f>
        <v>5189786.1225000005</v>
      </c>
      <c r="M20" s="43">
        <f t="shared" si="0"/>
        <v>-0.95159999997122213</v>
      </c>
      <c r="N20" s="43">
        <f t="shared" si="1"/>
        <v>0.9107000008225441</v>
      </c>
      <c r="O20" s="43">
        <f t="shared" si="2"/>
        <v>1.3171625000141067</v>
      </c>
      <c r="P20" s="45">
        <f t="shared" si="3"/>
        <v>1.7349170514434118</v>
      </c>
      <c r="Q20" s="74">
        <v>9</v>
      </c>
      <c r="R20" s="74">
        <v>8</v>
      </c>
      <c r="S20" s="40">
        <f t="shared" si="4"/>
        <v>17</v>
      </c>
      <c r="T20" s="40">
        <v>10</v>
      </c>
      <c r="U20" s="64"/>
      <c r="V20" s="56" t="s">
        <v>424</v>
      </c>
      <c r="W20" s="56">
        <v>1</v>
      </c>
      <c r="X20" s="56"/>
    </row>
    <row r="21" spans="1:24" s="42" customFormat="1" ht="15" thickBot="1" x14ac:dyDescent="0.35">
      <c r="A21" s="42" t="s">
        <v>262</v>
      </c>
      <c r="B21" s="42">
        <v>5187661.4659000002</v>
      </c>
      <c r="C21" s="42">
        <v>556693.19949999999</v>
      </c>
      <c r="D21" s="42">
        <v>533.98009999999999</v>
      </c>
      <c r="E21" s="42" t="s">
        <v>275</v>
      </c>
      <c r="F21" s="42">
        <v>5189806.6468000002</v>
      </c>
      <c r="G21" s="42">
        <v>487835.81319999998</v>
      </c>
      <c r="H21" s="42">
        <v>315.27409999999998</v>
      </c>
      <c r="I21" s="42">
        <v>4.9700000000000001E-2</v>
      </c>
      <c r="J21" s="42">
        <v>0</v>
      </c>
      <c r="K21" s="43">
        <f>VLOOKUP(TRIM(E21),'Hub coords'!A$89:E$194,4,FALSE)</f>
        <v>487836.50140000001</v>
      </c>
      <c r="L21" s="43">
        <f>VLOOKUP(TRIM(E21),'Hub coords'!A$89:E$194,5,FALSE)</f>
        <v>5189807.4275000002</v>
      </c>
      <c r="M21" s="43">
        <f t="shared" si="0"/>
        <v>0.68820000003324822</v>
      </c>
      <c r="N21" s="43">
        <f t="shared" si="1"/>
        <v>0.78070000000298023</v>
      </c>
      <c r="O21" s="43">
        <f t="shared" si="2"/>
        <v>1.0407265395147836</v>
      </c>
      <c r="P21" s="45">
        <f t="shared" si="3"/>
        <v>1.0831117300504163</v>
      </c>
      <c r="Q21" s="74">
        <v>8</v>
      </c>
      <c r="R21" s="74">
        <v>10</v>
      </c>
      <c r="S21" s="40">
        <f t="shared" si="4"/>
        <v>18</v>
      </c>
      <c r="T21" s="40">
        <v>8</v>
      </c>
      <c r="U21" s="64"/>
      <c r="V21" s="57" t="s">
        <v>303</v>
      </c>
      <c r="W21" s="81">
        <v>-0.36026583256960837</v>
      </c>
      <c r="X21" s="57">
        <v>1</v>
      </c>
    </row>
    <row r="22" spans="1:24" s="42" customFormat="1" ht="15" thickBot="1" x14ac:dyDescent="0.35">
      <c r="A22" s="42" t="s">
        <v>284</v>
      </c>
      <c r="B22" s="42">
        <v>5187661.4659000002</v>
      </c>
      <c r="C22" s="42">
        <v>556693.19949999999</v>
      </c>
      <c r="D22" s="42">
        <v>533.98009999999999</v>
      </c>
      <c r="E22" s="42" t="s">
        <v>291</v>
      </c>
      <c r="F22" s="42">
        <v>5189849.2221999997</v>
      </c>
      <c r="G22" s="42">
        <v>487852.84210000001</v>
      </c>
      <c r="H22" s="42">
        <v>310.00080000000003</v>
      </c>
      <c r="I22" s="42">
        <v>5.1499999999999997E-2</v>
      </c>
      <c r="J22" s="42">
        <v>0</v>
      </c>
      <c r="K22" s="43">
        <f>VLOOKUP(TRIM(E22),'Hub coords'!A$89:E$194,4,FALSE)</f>
        <v>487852.91840000002</v>
      </c>
      <c r="L22" s="43">
        <f>VLOOKUP(TRIM(E22),'Hub coords'!A$89:E$194,5,FALSE)</f>
        <v>5189849.3285000008</v>
      </c>
      <c r="M22" s="43">
        <f t="shared" si="0"/>
        <v>7.6300000015180558E-2</v>
      </c>
      <c r="N22" s="43">
        <f t="shared" si="1"/>
        <v>0.10630000103265047</v>
      </c>
      <c r="O22" s="43">
        <f t="shared" si="2"/>
        <v>0.1308486920907429</v>
      </c>
      <c r="P22" s="45">
        <f t="shared" si="3"/>
        <v>1.7121380221858044E-2</v>
      </c>
      <c r="Q22" s="74">
        <v>12</v>
      </c>
      <c r="R22" s="74">
        <v>8</v>
      </c>
      <c r="S22" s="40">
        <f t="shared" si="4"/>
        <v>20</v>
      </c>
      <c r="T22" s="40">
        <v>12</v>
      </c>
      <c r="U22" s="64"/>
    </row>
    <row r="23" spans="1:24" s="42" customFormat="1" x14ac:dyDescent="0.3">
      <c r="A23" s="42" t="s">
        <v>284</v>
      </c>
      <c r="B23" s="42">
        <v>5187661.4659000002</v>
      </c>
      <c r="C23" s="42">
        <v>556693.19949999999</v>
      </c>
      <c r="D23" s="42">
        <v>533.98009999999999</v>
      </c>
      <c r="E23" s="42" t="s">
        <v>289</v>
      </c>
      <c r="F23" s="42">
        <v>5189606.1720000003</v>
      </c>
      <c r="G23" s="42">
        <v>487819.51049999997</v>
      </c>
      <c r="H23" s="42">
        <v>317.56799999999998</v>
      </c>
      <c r="I23" s="42">
        <v>6.0999999999999999E-2</v>
      </c>
      <c r="J23" s="42">
        <v>0</v>
      </c>
      <c r="K23" s="43">
        <f>VLOOKUP(TRIM(E23),'Hub coords'!A$89:E$194,4,FALSE)</f>
        <v>487820.15140000003</v>
      </c>
      <c r="L23" s="43">
        <f>VLOOKUP(TRIM(E23),'Hub coords'!A$89:E$194,5,FALSE)</f>
        <v>5189605.0755000003</v>
      </c>
      <c r="M23" s="43">
        <f t="shared" si="0"/>
        <v>0.64090000005671754</v>
      </c>
      <c r="N23" s="43">
        <f t="shared" si="1"/>
        <v>-1.0964999999850988</v>
      </c>
      <c r="O23" s="43">
        <f t="shared" si="2"/>
        <v>1.2700649826052297</v>
      </c>
      <c r="P23" s="45">
        <f t="shared" si="3"/>
        <v>1.6130650600400225</v>
      </c>
      <c r="Q23" s="74">
        <v>10</v>
      </c>
      <c r="R23" s="74">
        <v>10</v>
      </c>
      <c r="S23" s="40">
        <f t="shared" si="4"/>
        <v>20</v>
      </c>
      <c r="T23" s="40">
        <v>13</v>
      </c>
      <c r="U23" s="64"/>
      <c r="V23" s="58"/>
      <c r="W23" s="58" t="s">
        <v>428</v>
      </c>
      <c r="X23" s="58" t="s">
        <v>303</v>
      </c>
    </row>
    <row r="24" spans="1:24" s="42" customFormat="1" x14ac:dyDescent="0.3">
      <c r="A24" s="42" t="s">
        <v>262</v>
      </c>
      <c r="B24" s="42">
        <v>5187661.4659000002</v>
      </c>
      <c r="C24" s="42">
        <v>556693.19949999999</v>
      </c>
      <c r="D24" s="42">
        <v>533.98009999999999</v>
      </c>
      <c r="E24" s="42" t="s">
        <v>266</v>
      </c>
      <c r="F24" s="42">
        <v>5189563.1331000002</v>
      </c>
      <c r="G24" s="42">
        <v>487838.43440000003</v>
      </c>
      <c r="H24" s="42">
        <v>320.25749999999999</v>
      </c>
      <c r="I24" s="42">
        <v>2.29E-2</v>
      </c>
      <c r="J24" s="42">
        <v>0</v>
      </c>
      <c r="K24" s="43">
        <f>VLOOKUP(TRIM(E24),'Hub coords'!A$89:E$194,4,FALSE)</f>
        <v>487837.50940000004</v>
      </c>
      <c r="L24" s="43">
        <f>VLOOKUP(TRIM(E24),'Hub coords'!A$89:E$194,5,FALSE)</f>
        <v>5189563.5465000002</v>
      </c>
      <c r="M24" s="43">
        <f t="shared" si="0"/>
        <v>-0.92499999998835847</v>
      </c>
      <c r="N24" s="43">
        <f t="shared" si="1"/>
        <v>0.41339999996125698</v>
      </c>
      <c r="O24" s="43">
        <f t="shared" si="2"/>
        <v>1.0131754832932105</v>
      </c>
      <c r="P24" s="45">
        <f t="shared" si="3"/>
        <v>1.0265245599464308</v>
      </c>
      <c r="Q24" s="74">
        <v>7</v>
      </c>
      <c r="R24" s="74">
        <v>7</v>
      </c>
      <c r="S24" s="40">
        <f t="shared" si="4"/>
        <v>14</v>
      </c>
      <c r="T24" s="40">
        <v>9</v>
      </c>
      <c r="U24" s="64"/>
      <c r="V24" s="56" t="s">
        <v>428</v>
      </c>
      <c r="W24" s="56">
        <v>1</v>
      </c>
      <c r="X24" s="56"/>
    </row>
    <row r="25" spans="1:24" s="42" customFormat="1" ht="15" thickBot="1" x14ac:dyDescent="0.35">
      <c r="A25" s="42" t="s">
        <v>262</v>
      </c>
      <c r="B25" s="42">
        <v>5187661.4659000002</v>
      </c>
      <c r="C25" s="42">
        <v>556693.19949999999</v>
      </c>
      <c r="D25" s="42">
        <v>533.98009999999999</v>
      </c>
      <c r="E25" s="42" t="s">
        <v>263</v>
      </c>
      <c r="F25" s="42">
        <v>5189499.9226000002</v>
      </c>
      <c r="G25" s="42">
        <v>487966.23509999999</v>
      </c>
      <c r="H25" s="42">
        <v>316.40379999999999</v>
      </c>
      <c r="I25" s="42">
        <v>5.6599999999999998E-2</v>
      </c>
      <c r="J25" s="42">
        <v>0</v>
      </c>
      <c r="K25" s="43">
        <f>VLOOKUP(TRIM(E25),'Hub coords'!A$89:E$194,4,FALSE)</f>
        <v>487966.29640000005</v>
      </c>
      <c r="L25" s="43">
        <f>VLOOKUP(TRIM(E25),'Hub coords'!A$89:E$194,5,FALSE)</f>
        <v>5189499.7715000007</v>
      </c>
      <c r="M25" s="43">
        <f t="shared" si="0"/>
        <v>6.130000005941838E-2</v>
      </c>
      <c r="N25" s="43">
        <f t="shared" si="1"/>
        <v>-0.15109999943524599</v>
      </c>
      <c r="O25" s="43">
        <f t="shared" si="2"/>
        <v>0.16306103101788616</v>
      </c>
      <c r="P25" s="45">
        <f t="shared" si="3"/>
        <v>2.6588899836616033E-2</v>
      </c>
      <c r="Q25" s="74">
        <v>9</v>
      </c>
      <c r="R25" s="74">
        <v>9</v>
      </c>
      <c r="S25" s="40">
        <f t="shared" si="4"/>
        <v>18</v>
      </c>
      <c r="T25" s="40">
        <v>10</v>
      </c>
      <c r="U25" s="64"/>
      <c r="V25" s="57" t="s">
        <v>303</v>
      </c>
      <c r="W25" s="81">
        <v>-0.41328160169371964</v>
      </c>
      <c r="X25" s="57">
        <v>1</v>
      </c>
    </row>
    <row r="26" spans="1:24" s="42" customFormat="1" ht="15" thickBot="1" x14ac:dyDescent="0.35">
      <c r="A26" s="42" t="s">
        <v>284</v>
      </c>
      <c r="B26" s="42">
        <v>5187661.4659000002</v>
      </c>
      <c r="C26" s="42">
        <v>556693.19949999999</v>
      </c>
      <c r="D26" s="42">
        <v>533.98009999999999</v>
      </c>
      <c r="E26" s="42" t="s">
        <v>287</v>
      </c>
      <c r="F26" s="42">
        <v>5189534.5066</v>
      </c>
      <c r="G26" s="42">
        <v>488065.69429999997</v>
      </c>
      <c r="H26" s="42">
        <v>319.02589999999998</v>
      </c>
      <c r="I26" s="42">
        <v>3.32E-2</v>
      </c>
      <c r="J26" s="42">
        <v>0</v>
      </c>
      <c r="K26" s="43">
        <f>VLOOKUP(TRIM(E26),'Hub coords'!A$89:E$194,4,FALSE)</f>
        <v>488065.66940000001</v>
      </c>
      <c r="L26" s="43">
        <f>VLOOKUP(TRIM(E26),'Hub coords'!A$89:E$194,5,FALSE)</f>
        <v>5189534.6405000007</v>
      </c>
      <c r="M26" s="43">
        <f t="shared" si="0"/>
        <v>-2.4899999960325658E-2</v>
      </c>
      <c r="N26" s="43">
        <f t="shared" si="1"/>
        <v>0.13390000071376562</v>
      </c>
      <c r="O26" s="43">
        <f t="shared" si="2"/>
        <v>0.13619552191305942</v>
      </c>
      <c r="P26" s="45">
        <f t="shared" si="3"/>
        <v>1.854922018917065E-2</v>
      </c>
      <c r="Q26" s="74">
        <v>11</v>
      </c>
      <c r="R26" s="74">
        <v>6</v>
      </c>
      <c r="S26" s="40">
        <f t="shared" si="4"/>
        <v>17</v>
      </c>
      <c r="T26" s="40">
        <v>13</v>
      </c>
      <c r="U26" s="64"/>
    </row>
    <row r="27" spans="1:24" s="42" customFormat="1" x14ac:dyDescent="0.3">
      <c r="A27" s="42" t="s">
        <v>284</v>
      </c>
      <c r="B27" s="42">
        <v>5187661.4659000002</v>
      </c>
      <c r="C27" s="42">
        <v>556693.19949999999</v>
      </c>
      <c r="D27" s="42">
        <v>533.98009999999999</v>
      </c>
      <c r="E27" s="42" t="s">
        <v>288</v>
      </c>
      <c r="F27" s="42">
        <v>5189581.6925999997</v>
      </c>
      <c r="G27" s="42">
        <v>488003.93199999997</v>
      </c>
      <c r="H27" s="42">
        <v>312.2097</v>
      </c>
      <c r="I27" s="42">
        <v>5.0900000000000001E-2</v>
      </c>
      <c r="J27" s="42">
        <v>0</v>
      </c>
      <c r="K27" s="43">
        <f>VLOOKUP(TRIM(E27),'Hub coords'!A$89:E$194,4,FALSE)</f>
        <v>488003.82940000005</v>
      </c>
      <c r="L27" s="43">
        <f>VLOOKUP(TRIM(E27),'Hub coords'!A$89:E$194,5,FALSE)</f>
        <v>5189582.0975000001</v>
      </c>
      <c r="M27" s="43">
        <f t="shared" si="0"/>
        <v>-0.10259999992558733</v>
      </c>
      <c r="N27" s="43">
        <f t="shared" si="1"/>
        <v>0.40490000043064356</v>
      </c>
      <c r="O27" s="43">
        <f t="shared" si="2"/>
        <v>0.41769698386924664</v>
      </c>
      <c r="P27" s="45">
        <f t="shared" si="3"/>
        <v>0.1744707703334657</v>
      </c>
      <c r="Q27" s="74">
        <v>10</v>
      </c>
      <c r="R27" s="74">
        <v>10</v>
      </c>
      <c r="S27" s="40">
        <f t="shared" si="4"/>
        <v>20</v>
      </c>
      <c r="T27" s="40">
        <v>11</v>
      </c>
      <c r="U27" s="64"/>
      <c r="V27" s="58"/>
      <c r="W27" s="58" t="s">
        <v>429</v>
      </c>
      <c r="X27" s="58" t="s">
        <v>303</v>
      </c>
    </row>
    <row r="28" spans="1:24" s="42" customFormat="1" x14ac:dyDescent="0.3">
      <c r="A28" s="42" t="s">
        <v>284</v>
      </c>
      <c r="B28" s="42">
        <v>5187661.4659000002</v>
      </c>
      <c r="C28" s="42">
        <v>556693.19949999999</v>
      </c>
      <c r="D28" s="42">
        <v>533.98009999999999</v>
      </c>
      <c r="E28" s="42" t="s">
        <v>292</v>
      </c>
      <c r="F28" s="42">
        <v>5189806.0615999997</v>
      </c>
      <c r="G28" s="42">
        <v>488059.54310000001</v>
      </c>
      <c r="H28" s="42">
        <v>299.8263</v>
      </c>
      <c r="I28" s="42">
        <v>3.6400000000000002E-2</v>
      </c>
      <c r="J28" s="42">
        <v>0</v>
      </c>
      <c r="K28" s="43">
        <f>VLOOKUP(TRIM(E28),'Hub coords'!A$89:E$194,4,FALSE)</f>
        <v>488059.60840000003</v>
      </c>
      <c r="L28" s="43">
        <f>VLOOKUP(TRIM(E28),'Hub coords'!A$89:E$194,5,FALSE)</f>
        <v>5189806.1515000006</v>
      </c>
      <c r="M28" s="43">
        <f t="shared" si="0"/>
        <v>6.5300000016577542E-2</v>
      </c>
      <c r="N28" s="43">
        <f t="shared" si="1"/>
        <v>8.99000009521842E-2</v>
      </c>
      <c r="O28" s="43">
        <f t="shared" si="2"/>
        <v>0.11111300631954725</v>
      </c>
      <c r="P28" s="45">
        <f t="shared" si="3"/>
        <v>1.2346100173367748E-2</v>
      </c>
      <c r="Q28" s="74">
        <v>14</v>
      </c>
      <c r="R28" s="74">
        <v>11</v>
      </c>
      <c r="S28" s="40">
        <f t="shared" si="4"/>
        <v>25</v>
      </c>
      <c r="T28" s="40">
        <v>13</v>
      </c>
      <c r="U28" s="64"/>
      <c r="V28" s="56" t="s">
        <v>429</v>
      </c>
      <c r="W28" s="56">
        <v>1</v>
      </c>
      <c r="X28" s="56"/>
    </row>
    <row r="29" spans="1:24" s="42" customFormat="1" ht="15" thickBot="1" x14ac:dyDescent="0.35">
      <c r="A29" s="42" t="s">
        <v>284</v>
      </c>
      <c r="B29" s="42">
        <v>5187661.4659000002</v>
      </c>
      <c r="C29" s="42">
        <v>556693.19949999999</v>
      </c>
      <c r="D29" s="42">
        <v>533.98009999999999</v>
      </c>
      <c r="E29" s="42" t="s">
        <v>295</v>
      </c>
      <c r="F29" s="42">
        <v>5189816.0071</v>
      </c>
      <c r="G29" s="42">
        <v>488048.8321</v>
      </c>
      <c r="H29" s="42">
        <v>297.61579999999998</v>
      </c>
      <c r="I29" s="42">
        <v>4.2500000000000003E-2</v>
      </c>
      <c r="J29" s="42">
        <v>0</v>
      </c>
      <c r="K29" s="43">
        <f>VLOOKUP(TRIM(E29),'Hub coords'!A$89:E$194,4,FALSE)</f>
        <v>488048.62240000005</v>
      </c>
      <c r="L29" s="43">
        <f>VLOOKUP(TRIM(E29),'Hub coords'!A$89:E$194,5,FALSE)</f>
        <v>5189815.9575000005</v>
      </c>
      <c r="M29" s="43">
        <f t="shared" si="0"/>
        <v>-0.20969999994849786</v>
      </c>
      <c r="N29" s="43">
        <f t="shared" si="1"/>
        <v>-4.9599999561905861E-2</v>
      </c>
      <c r="O29" s="43">
        <f t="shared" si="2"/>
        <v>0.21548607828567734</v>
      </c>
      <c r="P29" s="45">
        <f t="shared" si="3"/>
        <v>4.6434249934941066E-2</v>
      </c>
      <c r="Q29" s="74">
        <v>10</v>
      </c>
      <c r="R29" s="74">
        <v>7</v>
      </c>
      <c r="S29" s="40">
        <f t="shared" si="4"/>
        <v>17</v>
      </c>
      <c r="T29" s="40">
        <v>13</v>
      </c>
      <c r="U29" s="64"/>
      <c r="V29" s="57" t="s">
        <v>303</v>
      </c>
      <c r="W29" s="81">
        <v>-0.16567615356695706</v>
      </c>
      <c r="X29" s="57">
        <v>1</v>
      </c>
    </row>
    <row r="30" spans="1:24" s="42" customFormat="1" x14ac:dyDescent="0.3">
      <c r="A30" s="42" t="s">
        <v>284</v>
      </c>
      <c r="B30" s="42">
        <v>5187661.4659000002</v>
      </c>
      <c r="C30" s="42">
        <v>556693.19949999999</v>
      </c>
      <c r="D30" s="42">
        <v>533.98009999999999</v>
      </c>
      <c r="E30" s="42" t="s">
        <v>294</v>
      </c>
      <c r="F30" s="42">
        <v>5189165.5530000003</v>
      </c>
      <c r="G30" s="42">
        <v>487755.58840000001</v>
      </c>
      <c r="H30" s="42">
        <v>338.28960000000001</v>
      </c>
      <c r="I30" s="42">
        <v>3.4099999999999998E-2</v>
      </c>
      <c r="J30" s="42">
        <v>0</v>
      </c>
      <c r="K30" s="43">
        <f>VLOOKUP(TRIM(E30),'Hub coords'!A$89:E$194,4,FALSE)</f>
        <v>487756.00940000004</v>
      </c>
      <c r="L30" s="43">
        <f>VLOOKUP(TRIM(E30),'Hub coords'!A$89:E$194,5,FALSE)</f>
        <v>5189165.6335000005</v>
      </c>
      <c r="M30" s="43">
        <f t="shared" si="0"/>
        <v>0.42100000003119931</v>
      </c>
      <c r="N30" s="43">
        <f t="shared" si="1"/>
        <v>8.0500000156462193E-2</v>
      </c>
      <c r="O30" s="43">
        <f t="shared" si="2"/>
        <v>0.42862716905424958</v>
      </c>
      <c r="P30" s="45">
        <f t="shared" si="3"/>
        <v>0.18372125005146026</v>
      </c>
      <c r="Q30" s="74">
        <v>13</v>
      </c>
      <c r="R30" s="74">
        <v>10</v>
      </c>
      <c r="S30" s="40">
        <f t="shared" si="4"/>
        <v>23</v>
      </c>
      <c r="T30" s="40">
        <v>12</v>
      </c>
      <c r="U30" s="64"/>
    </row>
    <row r="31" spans="1:24" s="42" customFormat="1" x14ac:dyDescent="0.3">
      <c r="A31" s="42" t="s">
        <v>284</v>
      </c>
      <c r="B31" s="42">
        <v>5187661.4659000002</v>
      </c>
      <c r="C31" s="42">
        <v>556693.19949999999</v>
      </c>
      <c r="D31" s="42">
        <v>533.98009999999999</v>
      </c>
      <c r="E31" s="42" t="s">
        <v>293</v>
      </c>
      <c r="F31" s="42">
        <v>5189842.1660000002</v>
      </c>
      <c r="G31" s="42">
        <v>488047.5601</v>
      </c>
      <c r="H31" s="42">
        <v>292.51650000000001</v>
      </c>
      <c r="I31" s="42">
        <v>4.1300000000000003E-2</v>
      </c>
      <c r="J31" s="42">
        <v>0</v>
      </c>
      <c r="K31" s="43">
        <f>VLOOKUP(TRIM(E31),'Hub coords'!A$89:E$194,4,FALSE)</f>
        <v>488047.29640000005</v>
      </c>
      <c r="L31" s="43">
        <f>VLOOKUP(TRIM(E31),'Hub coords'!A$89:E$194,5,FALSE)</f>
        <v>5189841.7215</v>
      </c>
      <c r="M31" s="43">
        <f t="shared" si="0"/>
        <v>-0.26369999995222315</v>
      </c>
      <c r="N31" s="43">
        <f t="shared" si="1"/>
        <v>-0.44450000021606684</v>
      </c>
      <c r="O31" s="43">
        <f t="shared" si="2"/>
        <v>0.51683453848101701</v>
      </c>
      <c r="P31" s="45">
        <f t="shared" si="3"/>
        <v>0.26711794016688584</v>
      </c>
      <c r="Q31" s="74">
        <v>11</v>
      </c>
      <c r="R31" s="74">
        <v>10</v>
      </c>
      <c r="S31" s="40">
        <f t="shared" si="4"/>
        <v>21</v>
      </c>
      <c r="T31" s="40">
        <v>12</v>
      </c>
      <c r="U31" s="64"/>
    </row>
    <row r="32" spans="1:24" s="42" customFormat="1" x14ac:dyDescent="0.3">
      <c r="A32" s="42" t="s">
        <v>262</v>
      </c>
      <c r="B32" s="42">
        <v>5187661.4659000002</v>
      </c>
      <c r="C32" s="42">
        <v>556693.19949999999</v>
      </c>
      <c r="D32" s="42">
        <v>533.98009999999999</v>
      </c>
      <c r="E32" s="42" t="s">
        <v>541</v>
      </c>
      <c r="F32" s="42">
        <v>5189870.9899000004</v>
      </c>
      <c r="G32" s="42">
        <v>488015.97879999998</v>
      </c>
      <c r="H32" s="42">
        <v>288.63209999999998</v>
      </c>
      <c r="I32" s="42">
        <v>2.7699999999999999E-2</v>
      </c>
      <c r="J32" s="42">
        <v>0</v>
      </c>
      <c r="K32" s="43">
        <f>VLOOKUP(TRIM(E32),'Hub coords'!A$89:E$194,4,FALSE)</f>
        <v>488015.69576465449</v>
      </c>
      <c r="L32" s="43">
        <f>VLOOKUP(TRIM(E32),'Hub coords'!A$89:E$194,5,FALSE)</f>
        <v>5189870.846538106</v>
      </c>
      <c r="M32" s="43">
        <f t="shared" si="0"/>
        <v>-0.28303534549195319</v>
      </c>
      <c r="N32" s="43">
        <f t="shared" si="1"/>
        <v>-0.14336189441382885</v>
      </c>
      <c r="O32" s="43">
        <f t="shared" si="2"/>
        <v>0.31727218530415036</v>
      </c>
      <c r="P32" s="45">
        <f t="shared" si="3"/>
        <v>0.10066163956767112</v>
      </c>
      <c r="Q32" s="74">
        <v>7</v>
      </c>
      <c r="R32" s="74">
        <v>8</v>
      </c>
      <c r="S32" s="40">
        <f t="shared" si="4"/>
        <v>15</v>
      </c>
      <c r="T32" s="40">
        <v>9</v>
      </c>
      <c r="U32" s="64"/>
    </row>
    <row r="33" spans="1:21" s="42" customFormat="1" x14ac:dyDescent="0.3">
      <c r="A33" s="42" t="s">
        <v>296</v>
      </c>
      <c r="B33" s="42">
        <v>5187661.4659000002</v>
      </c>
      <c r="C33" s="42">
        <v>556693.19949999999</v>
      </c>
      <c r="D33" s="42">
        <v>533.98009999999999</v>
      </c>
      <c r="E33" s="42" t="s">
        <v>298</v>
      </c>
      <c r="F33" s="42">
        <v>5189137.3973000003</v>
      </c>
      <c r="G33" s="42">
        <v>487770.27879999997</v>
      </c>
      <c r="H33" s="42">
        <v>334.34649999999999</v>
      </c>
      <c r="I33" s="42">
        <v>5.4300000000000001E-2</v>
      </c>
      <c r="J33" s="42">
        <v>0</v>
      </c>
      <c r="K33" s="43">
        <f>VLOOKUP(TRIM(E33),'Hub coords'!A$89:E$194,4,FALSE)</f>
        <v>487770.48440000002</v>
      </c>
      <c r="L33" s="43">
        <f>VLOOKUP(TRIM(E33),'Hub coords'!A$89:E$194,5,FALSE)</f>
        <v>5189137.1405000007</v>
      </c>
      <c r="M33" s="43">
        <f t="shared" si="0"/>
        <v>0.20560000004479662</v>
      </c>
      <c r="N33" s="43">
        <f t="shared" si="1"/>
        <v>-0.25679999962449074</v>
      </c>
      <c r="O33" s="43">
        <f t="shared" si="2"/>
        <v>0.32896443550262211</v>
      </c>
      <c r="P33" s="45">
        <f t="shared" si="3"/>
        <v>0.10821759982555883</v>
      </c>
      <c r="Q33" s="74">
        <v>10</v>
      </c>
      <c r="R33" s="74">
        <v>9</v>
      </c>
      <c r="S33" s="40">
        <f t="shared" si="4"/>
        <v>19</v>
      </c>
      <c r="T33" s="40">
        <v>11</v>
      </c>
      <c r="U33" s="64"/>
    </row>
    <row r="34" spans="1:21" s="42" customFormat="1" x14ac:dyDescent="0.3">
      <c r="A34" s="42" t="s">
        <v>277</v>
      </c>
      <c r="B34" s="42">
        <v>5187661.4659000002</v>
      </c>
      <c r="C34" s="42">
        <v>556693.19949999999</v>
      </c>
      <c r="D34" s="42">
        <v>533.98009999999999</v>
      </c>
      <c r="E34" s="42" t="s">
        <v>278</v>
      </c>
      <c r="F34" s="42">
        <v>5189856.3060999997</v>
      </c>
      <c r="G34" s="42">
        <v>487974.7708</v>
      </c>
      <c r="H34" s="42">
        <v>301.44080000000002</v>
      </c>
      <c r="I34" s="42">
        <v>4.53E-2</v>
      </c>
      <c r="J34" s="42">
        <v>0</v>
      </c>
      <c r="K34" s="43">
        <f>VLOOKUP(TRIM(E34),'Hub coords'!A$89:E$194,4,FALSE)</f>
        <v>487975.32740000001</v>
      </c>
      <c r="L34" s="43">
        <f>VLOOKUP(TRIM(E34),'Hub coords'!A$89:E$194,5,FALSE)</f>
        <v>5189856.6405000007</v>
      </c>
      <c r="M34" s="43">
        <f t="shared" si="0"/>
        <v>0.55660000001080334</v>
      </c>
      <c r="N34" s="43">
        <f t="shared" si="1"/>
        <v>0.33440000098198652</v>
      </c>
      <c r="O34" s="43">
        <f t="shared" si="2"/>
        <v>0.64932805319713305</v>
      </c>
      <c r="P34" s="45">
        <f t="shared" si="3"/>
        <v>0.42162692066877883</v>
      </c>
      <c r="Q34" s="74">
        <v>6</v>
      </c>
      <c r="R34" s="74">
        <v>6</v>
      </c>
      <c r="S34" s="40">
        <f t="shared" si="4"/>
        <v>12</v>
      </c>
      <c r="T34" s="40">
        <v>10</v>
      </c>
      <c r="U34" s="64"/>
    </row>
    <row r="35" spans="1:21" s="42" customFormat="1" x14ac:dyDescent="0.3">
      <c r="A35" s="42" t="s">
        <v>296</v>
      </c>
      <c r="B35" s="42">
        <v>5187661.4659000002</v>
      </c>
      <c r="C35" s="42">
        <v>556693.19949999999</v>
      </c>
      <c r="D35" s="42">
        <v>533.98009999999999</v>
      </c>
      <c r="E35" s="42" t="s">
        <v>297</v>
      </c>
      <c r="F35" s="42">
        <v>5189140.0987999998</v>
      </c>
      <c r="G35" s="42">
        <v>487821.75510000001</v>
      </c>
      <c r="H35" s="42">
        <v>336.10730000000001</v>
      </c>
      <c r="I35" s="42">
        <v>4.0500000000000001E-2</v>
      </c>
      <c r="J35" s="42">
        <v>0</v>
      </c>
      <c r="K35" s="43">
        <f>VLOOKUP(TRIM(E35),'Hub coords'!A$89:E$194,4,FALSE)</f>
        <v>487822.16540000006</v>
      </c>
      <c r="L35" s="43">
        <f>VLOOKUP(TRIM(E35),'Hub coords'!A$89:E$194,5,FALSE)</f>
        <v>5189140.4065000005</v>
      </c>
      <c r="M35" s="43">
        <f t="shared" si="0"/>
        <v>0.41030000004684553</v>
      </c>
      <c r="N35" s="43">
        <f t="shared" si="1"/>
        <v>0.30770000070333481</v>
      </c>
      <c r="O35" s="43">
        <f t="shared" si="2"/>
        <v>0.5128600008494264</v>
      </c>
      <c r="P35" s="45">
        <f t="shared" si="3"/>
        <v>0.26302538047127366</v>
      </c>
      <c r="Q35" s="74">
        <v>13</v>
      </c>
      <c r="R35" s="74">
        <v>9</v>
      </c>
      <c r="S35" s="40">
        <f t="shared" si="4"/>
        <v>22</v>
      </c>
      <c r="T35" s="40">
        <v>10</v>
      </c>
      <c r="U35" s="64"/>
    </row>
    <row r="36" spans="1:21" s="42" customFormat="1" x14ac:dyDescent="0.3">
      <c r="A36" s="42" t="s">
        <v>284</v>
      </c>
      <c r="B36" s="42">
        <v>5187661.4659000002</v>
      </c>
      <c r="C36" s="42">
        <v>556693.19949999999</v>
      </c>
      <c r="D36" s="42">
        <v>533.98009999999999</v>
      </c>
      <c r="E36" s="42" t="s">
        <v>286</v>
      </c>
      <c r="F36" s="42">
        <v>5189139.7671999997</v>
      </c>
      <c r="G36" s="42">
        <v>487738.35979999998</v>
      </c>
      <c r="H36" s="42">
        <v>333.20150000000001</v>
      </c>
      <c r="I36" s="42">
        <v>3.7400000000000003E-2</v>
      </c>
      <c r="J36" s="42">
        <v>0</v>
      </c>
      <c r="K36" s="43">
        <f>VLOOKUP(TRIM(E36),'Hub coords'!A$89:E$194,4,FALSE)</f>
        <v>487738.36340000003</v>
      </c>
      <c r="L36" s="43">
        <f>VLOOKUP(TRIM(E36),'Hub coords'!A$89:E$194,5,FALSE)</f>
        <v>5189139.6984999999</v>
      </c>
      <c r="M36" s="43">
        <f t="shared" si="0"/>
        <v>3.6000000545755029E-3</v>
      </c>
      <c r="N36" s="43">
        <f t="shared" si="1"/>
        <v>-6.8699999712407589E-2</v>
      </c>
      <c r="O36" s="43">
        <f t="shared" si="2"/>
        <v>6.8794258197016317E-2</v>
      </c>
      <c r="P36" s="45">
        <f t="shared" si="3"/>
        <v>4.7326499608777465E-3</v>
      </c>
      <c r="Q36" s="74">
        <v>10</v>
      </c>
      <c r="R36" s="74">
        <v>9</v>
      </c>
      <c r="S36" s="40">
        <f t="shared" si="4"/>
        <v>19</v>
      </c>
      <c r="T36" s="40">
        <v>11</v>
      </c>
      <c r="U36" s="64"/>
    </row>
    <row r="37" spans="1:21" s="42" customFormat="1" x14ac:dyDescent="0.3">
      <c r="A37" s="42" t="s">
        <v>277</v>
      </c>
      <c r="B37" s="42">
        <v>5187661.4659000002</v>
      </c>
      <c r="C37" s="42">
        <v>556693.19949999999</v>
      </c>
      <c r="D37" s="42">
        <v>533.98009999999999</v>
      </c>
      <c r="E37" s="42" t="s">
        <v>283</v>
      </c>
      <c r="F37" s="42">
        <v>5189812.4486999996</v>
      </c>
      <c r="G37" s="42">
        <v>488033.39</v>
      </c>
      <c r="H37" s="42">
        <v>294.66379999999998</v>
      </c>
      <c r="I37" s="42">
        <v>4.7399999999999998E-2</v>
      </c>
      <c r="J37" s="42">
        <v>0</v>
      </c>
      <c r="K37" s="43">
        <f>VLOOKUP(TRIM(E37),'Hub coords'!A$89:E$194,4,FALSE)</f>
        <v>488032.34240000002</v>
      </c>
      <c r="L37" s="43">
        <f>VLOOKUP(TRIM(E37),'Hub coords'!A$89:E$194,5,FALSE)</f>
        <v>5189812.1225000005</v>
      </c>
      <c r="M37" s="43">
        <f t="shared" si="0"/>
        <v>-1.0475999999907799</v>
      </c>
      <c r="N37" s="43">
        <f t="shared" si="1"/>
        <v>-0.32619999907910824</v>
      </c>
      <c r="O37" s="43">
        <f t="shared" si="2"/>
        <v>1.0972111006455831</v>
      </c>
      <c r="P37" s="45">
        <f t="shared" si="3"/>
        <v>1.203872199379892</v>
      </c>
      <c r="Q37" s="74">
        <v>10</v>
      </c>
      <c r="R37" s="74">
        <v>8</v>
      </c>
      <c r="S37" s="40">
        <f t="shared" si="4"/>
        <v>18</v>
      </c>
      <c r="T37" s="40">
        <v>7</v>
      </c>
      <c r="U37" s="64"/>
    </row>
    <row r="38" spans="1:21" s="42" customFormat="1" x14ac:dyDescent="0.3">
      <c r="A38" s="42" t="s">
        <v>262</v>
      </c>
      <c r="B38" s="42">
        <v>5187661.4659000002</v>
      </c>
      <c r="C38" s="42">
        <v>556693.19949999999</v>
      </c>
      <c r="D38" s="42">
        <v>533.98009999999999</v>
      </c>
      <c r="E38" s="42" t="s">
        <v>268</v>
      </c>
      <c r="F38" s="42">
        <v>5189581.0160999997</v>
      </c>
      <c r="G38" s="42">
        <v>487873.33970000001</v>
      </c>
      <c r="H38" s="42">
        <v>317.048</v>
      </c>
      <c r="I38" s="42">
        <v>2.0500000000000001E-2</v>
      </c>
      <c r="J38" s="42">
        <v>0</v>
      </c>
      <c r="K38" s="43">
        <f>VLOOKUP(TRIM(E38),'Hub coords'!A$89:E$194,4,FALSE)</f>
        <v>487871.8934</v>
      </c>
      <c r="L38" s="43">
        <f>VLOOKUP(TRIM(E38),'Hub coords'!A$89:E$194,5,FALSE)</f>
        <v>5189581.3425000003</v>
      </c>
      <c r="M38" s="43">
        <f t="shared" si="0"/>
        <v>-1.4463000000105239</v>
      </c>
      <c r="N38" s="43">
        <f t="shared" si="1"/>
        <v>0.32640000060200691</v>
      </c>
      <c r="O38" s="43">
        <f t="shared" si="2"/>
        <v>1.4826734807176636</v>
      </c>
      <c r="P38" s="45">
        <f t="shared" si="3"/>
        <v>2.1983206504234318</v>
      </c>
      <c r="Q38" s="74">
        <v>11</v>
      </c>
      <c r="R38" s="74">
        <v>8</v>
      </c>
      <c r="S38" s="40">
        <f t="shared" si="4"/>
        <v>19</v>
      </c>
      <c r="T38" s="40">
        <v>8</v>
      </c>
      <c r="U38" s="64"/>
    </row>
    <row r="39" spans="1:21" s="42" customFormat="1" x14ac:dyDescent="0.3">
      <c r="A39" s="42" t="s">
        <v>262</v>
      </c>
      <c r="B39" s="42">
        <v>5187661.4659000002</v>
      </c>
      <c r="C39" s="42">
        <v>556693.19949999999</v>
      </c>
      <c r="D39" s="42">
        <v>533.98009999999999</v>
      </c>
      <c r="E39" s="42" t="s">
        <v>270</v>
      </c>
      <c r="F39" s="42">
        <v>5189657.2412</v>
      </c>
      <c r="G39" s="42">
        <v>487873.23680000001</v>
      </c>
      <c r="H39" s="42">
        <v>313.46640000000002</v>
      </c>
      <c r="I39" s="42">
        <v>2.9000000000000001E-2</v>
      </c>
      <c r="J39" s="42">
        <v>0</v>
      </c>
      <c r="K39" s="43">
        <f>VLOOKUP(TRIM(E39),'Hub coords'!A$89:E$194,4,FALSE)</f>
        <v>487871.70540000004</v>
      </c>
      <c r="L39" s="43">
        <f>VLOOKUP(TRIM(E39),'Hub coords'!A$89:E$194,5,FALSE)</f>
        <v>5189657.7755000005</v>
      </c>
      <c r="M39" s="43">
        <f t="shared" si="0"/>
        <v>-1.5313999999780208</v>
      </c>
      <c r="N39" s="43">
        <f t="shared" si="1"/>
        <v>0.5343000004068017</v>
      </c>
      <c r="O39" s="43">
        <f t="shared" si="2"/>
        <v>1.6219317033609617</v>
      </c>
      <c r="P39" s="45">
        <f t="shared" si="3"/>
        <v>2.6306624503673905</v>
      </c>
      <c r="Q39" s="74">
        <v>11</v>
      </c>
      <c r="R39" s="74">
        <v>6</v>
      </c>
      <c r="S39" s="40">
        <f t="shared" si="4"/>
        <v>17</v>
      </c>
      <c r="T39" s="40">
        <v>9</v>
      </c>
      <c r="U39" s="64"/>
    </row>
    <row r="40" spans="1:21" s="42" customFormat="1" x14ac:dyDescent="0.3">
      <c r="A40" s="42" t="s">
        <v>262</v>
      </c>
      <c r="B40" s="42">
        <v>5187661.4659000002</v>
      </c>
      <c r="C40" s="42">
        <v>556693.19949999999</v>
      </c>
      <c r="D40" s="42">
        <v>533.98009999999999</v>
      </c>
      <c r="E40" s="42" t="s">
        <v>269</v>
      </c>
      <c r="F40" s="42">
        <v>5189733.1317999996</v>
      </c>
      <c r="G40" s="42">
        <v>487873.0367</v>
      </c>
      <c r="H40" s="42">
        <v>311.19150000000002</v>
      </c>
      <c r="I40" s="42">
        <v>1.6400000000000001E-2</v>
      </c>
      <c r="J40" s="42">
        <v>0</v>
      </c>
      <c r="K40" s="43">
        <f>VLOOKUP(TRIM(E40),'Hub coords'!A$89:E$194,4,FALSE)</f>
        <v>487871.66440000001</v>
      </c>
      <c r="L40" s="43">
        <f>VLOOKUP(TRIM(E40),'Hub coords'!A$89:E$194,5,FALSE)</f>
        <v>5189733.6025</v>
      </c>
      <c r="M40" s="43">
        <f t="shared" si="0"/>
        <v>-1.3722999999881722</v>
      </c>
      <c r="N40" s="43">
        <f t="shared" si="1"/>
        <v>0.47070000041276217</v>
      </c>
      <c r="O40" s="43">
        <f t="shared" si="2"/>
        <v>1.4507810931894969</v>
      </c>
      <c r="P40" s="45">
        <f t="shared" si="3"/>
        <v>2.1047657803561117</v>
      </c>
      <c r="Q40" s="74">
        <v>8</v>
      </c>
      <c r="R40" s="74">
        <v>9</v>
      </c>
      <c r="S40" s="40">
        <f t="shared" si="4"/>
        <v>17</v>
      </c>
      <c r="T40" s="40">
        <v>9</v>
      </c>
      <c r="U40" s="64"/>
    </row>
    <row r="41" spans="1:21" s="42" customFormat="1" x14ac:dyDescent="0.3">
      <c r="A41" s="42" t="s">
        <v>284</v>
      </c>
      <c r="B41" s="42">
        <v>5187661.4659000002</v>
      </c>
      <c r="C41" s="42">
        <v>556693.19949999999</v>
      </c>
      <c r="D41" s="42">
        <v>533.98009999999999</v>
      </c>
      <c r="E41" s="42" t="s">
        <v>285</v>
      </c>
      <c r="F41" s="42">
        <v>5189810.3041000003</v>
      </c>
      <c r="G41" s="42">
        <v>487872.28700000001</v>
      </c>
      <c r="H41" s="42">
        <v>311.31920000000002</v>
      </c>
      <c r="I41" s="42">
        <v>4.9599999999999998E-2</v>
      </c>
      <c r="J41" s="42">
        <v>0</v>
      </c>
      <c r="K41" s="43">
        <f>VLOOKUP(TRIM(E41),'Hub coords'!A$89:E$194,4,FALSE)</f>
        <v>487872.52740000002</v>
      </c>
      <c r="L41" s="43">
        <f>VLOOKUP(TRIM(E41),'Hub coords'!A$89:E$194,5,FALSE)</f>
        <v>5189809.6665000003</v>
      </c>
      <c r="M41" s="43">
        <f t="shared" si="0"/>
        <v>0.24040000000968575</v>
      </c>
      <c r="N41" s="43">
        <f t="shared" si="1"/>
        <v>-0.63760000001639128</v>
      </c>
      <c r="O41" s="43">
        <f t="shared" si="2"/>
        <v>0.68141464617775793</v>
      </c>
      <c r="P41" s="45">
        <f t="shared" si="3"/>
        <v>0.46432592002555906</v>
      </c>
      <c r="Q41" s="74">
        <v>12</v>
      </c>
      <c r="R41" s="74">
        <v>10</v>
      </c>
      <c r="S41" s="40">
        <f t="shared" si="4"/>
        <v>22</v>
      </c>
      <c r="T41" s="40">
        <v>12</v>
      </c>
      <c r="U41" s="64"/>
    </row>
    <row r="42" spans="1:21" s="42" customFormat="1" x14ac:dyDescent="0.3">
      <c r="A42" s="42" t="s">
        <v>277</v>
      </c>
      <c r="B42" s="42">
        <v>5187661.4659000002</v>
      </c>
      <c r="C42" s="42">
        <v>556693.19949999999</v>
      </c>
      <c r="D42" s="42">
        <v>533.98009999999999</v>
      </c>
      <c r="E42" s="42" t="s">
        <v>282</v>
      </c>
      <c r="F42" s="42">
        <v>5189887.6792000001</v>
      </c>
      <c r="G42" s="42">
        <v>488031.364</v>
      </c>
      <c r="H42" s="42">
        <v>282.91930000000002</v>
      </c>
      <c r="I42" s="42">
        <v>2.0199999999999999E-2</v>
      </c>
      <c r="J42" s="42">
        <v>0</v>
      </c>
      <c r="K42" s="43">
        <f>VLOOKUP(TRIM(E42),'Hub coords'!A$89:E$194,4,FALSE)</f>
        <v>488030.87040000001</v>
      </c>
      <c r="L42" s="43">
        <f>VLOOKUP(TRIM(E42),'Hub coords'!A$89:E$194,5,FALSE)</f>
        <v>5189887.7975000003</v>
      </c>
      <c r="M42" s="43">
        <f t="shared" si="0"/>
        <v>-0.49359999998705462</v>
      </c>
      <c r="N42" s="43">
        <f t="shared" si="1"/>
        <v>0.11830000020563602</v>
      </c>
      <c r="O42" s="43">
        <f t="shared" si="2"/>
        <v>0.50757841762221712</v>
      </c>
      <c r="P42" s="45">
        <f t="shared" si="3"/>
        <v>0.25763585003587386</v>
      </c>
      <c r="Q42" s="74">
        <v>10</v>
      </c>
      <c r="R42" s="74">
        <v>7</v>
      </c>
      <c r="S42" s="40">
        <f t="shared" si="4"/>
        <v>17</v>
      </c>
      <c r="T42" s="40">
        <v>7</v>
      </c>
      <c r="U42" s="64"/>
    </row>
    <row r="43" spans="1:21" s="42" customFormat="1" x14ac:dyDescent="0.3">
      <c r="A43" s="42" t="s">
        <v>262</v>
      </c>
      <c r="B43" s="42">
        <v>5187661.4659000002</v>
      </c>
      <c r="C43" s="42">
        <v>556693.19949999999</v>
      </c>
      <c r="D43" s="42">
        <v>533.98009999999999</v>
      </c>
      <c r="E43" s="42" t="s">
        <v>264</v>
      </c>
      <c r="F43" s="42">
        <v>5189886.2078999998</v>
      </c>
      <c r="G43" s="42">
        <v>487953.80430000002</v>
      </c>
      <c r="H43" s="42">
        <v>305.7407</v>
      </c>
      <c r="I43" s="42">
        <v>2.4299999999999999E-2</v>
      </c>
      <c r="J43" s="42">
        <v>0</v>
      </c>
      <c r="K43" s="43">
        <f>VLOOKUP(TRIM(E43),'Hub coords'!A$89:E$194,4,FALSE)</f>
        <v>487953.40240000002</v>
      </c>
      <c r="L43" s="43">
        <f>VLOOKUP(TRIM(E43),'Hub coords'!A$89:E$194,5,FALSE)</f>
        <v>5189887.1414999999</v>
      </c>
      <c r="M43" s="43">
        <f t="shared" si="0"/>
        <v>-0.4018999999971129</v>
      </c>
      <c r="N43" s="43">
        <f t="shared" si="1"/>
        <v>0.93360000010579824</v>
      </c>
      <c r="O43" s="43">
        <f t="shared" si="2"/>
        <v>1.0164312914286071</v>
      </c>
      <c r="P43" s="45">
        <f t="shared" si="3"/>
        <v>1.0331325701952261</v>
      </c>
      <c r="Q43" s="74">
        <v>10</v>
      </c>
      <c r="R43" s="74">
        <v>9</v>
      </c>
      <c r="S43" s="40">
        <f t="shared" si="4"/>
        <v>19</v>
      </c>
      <c r="T43" s="40">
        <v>9</v>
      </c>
      <c r="U43" s="64"/>
    </row>
    <row r="44" spans="1:21" s="42" customFormat="1" x14ac:dyDescent="0.3">
      <c r="A44" s="42" t="s">
        <v>277</v>
      </c>
      <c r="B44" s="42">
        <v>5187661.4659000002</v>
      </c>
      <c r="C44" s="42">
        <v>556693.19949999999</v>
      </c>
      <c r="D44" s="42">
        <v>533.98009999999999</v>
      </c>
      <c r="E44" s="42" t="s">
        <v>281</v>
      </c>
      <c r="F44" s="42">
        <v>5189810.4360999996</v>
      </c>
      <c r="G44" s="42">
        <v>487955.56290000002</v>
      </c>
      <c r="H44" s="42">
        <v>303.17290000000003</v>
      </c>
      <c r="I44" s="42">
        <v>3.5200000000000002E-2</v>
      </c>
      <c r="J44" s="42">
        <v>0</v>
      </c>
      <c r="K44" s="43">
        <f>VLOOKUP(TRIM(E44),'Hub coords'!A$89:E$194,4,FALSE)</f>
        <v>487954.53240000003</v>
      </c>
      <c r="L44" s="43">
        <f>VLOOKUP(TRIM(E44),'Hub coords'!A$89:E$194,5,FALSE)</f>
        <v>5189811.0734999999</v>
      </c>
      <c r="M44" s="43">
        <f t="shared" si="0"/>
        <v>-1.0304999999934807</v>
      </c>
      <c r="N44" s="43">
        <f t="shared" si="1"/>
        <v>0.63740000035613775</v>
      </c>
      <c r="O44" s="43">
        <f t="shared" si="2"/>
        <v>1.2116967485474937</v>
      </c>
      <c r="P44" s="45">
        <f t="shared" si="3"/>
        <v>1.4682090104405681</v>
      </c>
      <c r="Q44" s="74">
        <v>9</v>
      </c>
      <c r="R44" s="74">
        <v>9</v>
      </c>
      <c r="S44" s="40">
        <f t="shared" si="4"/>
        <v>18</v>
      </c>
      <c r="T44" s="40">
        <v>8</v>
      </c>
      <c r="U44" s="64"/>
    </row>
    <row r="45" spans="1:21" s="42" customFormat="1" x14ac:dyDescent="0.3">
      <c r="A45" s="42" t="s">
        <v>262</v>
      </c>
      <c r="B45" s="42">
        <v>5187661.4659000002</v>
      </c>
      <c r="C45" s="42">
        <v>556693.19949999999</v>
      </c>
      <c r="D45" s="42">
        <v>533.98009999999999</v>
      </c>
      <c r="E45" s="42" t="s">
        <v>265</v>
      </c>
      <c r="F45" s="42">
        <v>5189733.8766999999</v>
      </c>
      <c r="G45" s="42">
        <v>487956.66649999999</v>
      </c>
      <c r="H45" s="42">
        <v>297.81420000000003</v>
      </c>
      <c r="I45" s="42">
        <v>1.2200000000000001E-2</v>
      </c>
      <c r="J45" s="42">
        <v>0</v>
      </c>
      <c r="K45" s="43">
        <f>VLOOKUP(TRIM(E45),'Hub coords'!A$89:E$194,4,FALSE)</f>
        <v>487956.13340000005</v>
      </c>
      <c r="L45" s="43">
        <f>VLOOKUP(TRIM(E45),'Hub coords'!A$89:E$194,5,FALSE)</f>
        <v>5189733.8505000006</v>
      </c>
      <c r="M45" s="43">
        <f t="shared" si="0"/>
        <v>-0.53309999994235113</v>
      </c>
      <c r="N45" s="43">
        <f t="shared" si="1"/>
        <v>-2.6199999265372753E-2</v>
      </c>
      <c r="O45" s="43">
        <f t="shared" si="2"/>
        <v>0.53374343077928399</v>
      </c>
      <c r="P45" s="45">
        <f t="shared" si="3"/>
        <v>0.28488204990004035</v>
      </c>
      <c r="Q45" s="74">
        <v>10</v>
      </c>
      <c r="R45" s="74">
        <v>7</v>
      </c>
      <c r="S45" s="40">
        <f t="shared" si="4"/>
        <v>17</v>
      </c>
      <c r="T45" s="40">
        <v>7</v>
      </c>
      <c r="U45" s="64"/>
    </row>
    <row r="46" spans="1:21" s="42" customFormat="1" x14ac:dyDescent="0.3">
      <c r="A46" s="42" t="s">
        <v>262</v>
      </c>
      <c r="B46" s="42">
        <v>5187661.4659000002</v>
      </c>
      <c r="C46" s="42">
        <v>556693.19949999999</v>
      </c>
      <c r="D46" s="42">
        <v>533.98009999999999</v>
      </c>
      <c r="E46" s="42" t="s">
        <v>274</v>
      </c>
      <c r="F46" s="42">
        <v>5189658.0573000005</v>
      </c>
      <c r="G46" s="42">
        <v>487957.65980000002</v>
      </c>
      <c r="H46" s="42">
        <v>305.11259999999999</v>
      </c>
      <c r="I46" s="42">
        <v>1.7899999999999999E-2</v>
      </c>
      <c r="J46" s="42">
        <v>0</v>
      </c>
      <c r="K46" s="43">
        <f>VLOOKUP(TRIM(E46),'Hub coords'!A$89:E$194,4,FALSE)</f>
        <v>487956.44140000001</v>
      </c>
      <c r="L46" s="43">
        <f>VLOOKUP(TRIM(E46),'Hub coords'!A$89:E$194,5,FALSE)</f>
        <v>5189658.0525000002</v>
      </c>
      <c r="M46" s="43">
        <f t="shared" si="0"/>
        <v>-1.2184000000124797</v>
      </c>
      <c r="N46" s="43">
        <f t="shared" si="1"/>
        <v>-4.8000002279877663E-3</v>
      </c>
      <c r="O46" s="43">
        <f t="shared" si="2"/>
        <v>1.2184094549996727</v>
      </c>
      <c r="P46" s="45">
        <f t="shared" si="3"/>
        <v>1.4845216000325994</v>
      </c>
      <c r="Q46" s="74">
        <v>8</v>
      </c>
      <c r="R46" s="74">
        <v>7</v>
      </c>
      <c r="S46" s="40">
        <f t="shared" si="4"/>
        <v>15</v>
      </c>
      <c r="T46" s="40">
        <v>9</v>
      </c>
      <c r="U46" s="64"/>
    </row>
    <row r="47" spans="1:21" s="42" customFormat="1" x14ac:dyDescent="0.3">
      <c r="A47" s="42" t="s">
        <v>262</v>
      </c>
      <c r="B47" s="42">
        <v>5187661.4659000002</v>
      </c>
      <c r="C47" s="42">
        <v>556693.19949999999</v>
      </c>
      <c r="D47" s="42">
        <v>533.98009999999999</v>
      </c>
      <c r="E47" s="42" t="s">
        <v>273</v>
      </c>
      <c r="F47" s="42">
        <v>5189505.8969999999</v>
      </c>
      <c r="G47" s="42">
        <v>487958.00780000002</v>
      </c>
      <c r="H47" s="42">
        <v>317.46809999999999</v>
      </c>
      <c r="I47" s="42">
        <v>6.1199999999999997E-2</v>
      </c>
      <c r="J47" s="42">
        <v>0</v>
      </c>
      <c r="K47" s="43">
        <f>VLOOKUP(TRIM(E47),'Hub coords'!A$89:E$194,4,FALSE)</f>
        <v>487956.26340000005</v>
      </c>
      <c r="L47" s="43">
        <f>VLOOKUP(TRIM(E47),'Hub coords'!A$89:E$194,5,FALSE)</f>
        <v>5189505.7545000007</v>
      </c>
      <c r="M47" s="43">
        <f t="shared" si="0"/>
        <v>-1.7443999999668449</v>
      </c>
      <c r="N47" s="43">
        <f t="shared" si="1"/>
        <v>-0.14249999914318323</v>
      </c>
      <c r="O47" s="43">
        <f t="shared" si="2"/>
        <v>1.7502107329233632</v>
      </c>
      <c r="P47" s="45">
        <f t="shared" si="3"/>
        <v>3.0632376096401361</v>
      </c>
      <c r="Q47" s="74">
        <v>7</v>
      </c>
      <c r="R47" s="74">
        <v>7</v>
      </c>
      <c r="S47" s="40">
        <f t="shared" si="4"/>
        <v>14</v>
      </c>
      <c r="T47" s="40">
        <v>10</v>
      </c>
      <c r="U47" s="64"/>
    </row>
    <row r="48" spans="1:21" s="42" customFormat="1" x14ac:dyDescent="0.3">
      <c r="L48" s="71" t="s">
        <v>305</v>
      </c>
      <c r="M48" s="71">
        <f>AVERAGE(M15:M47)</f>
        <v>-0.24882228316908533</v>
      </c>
      <c r="N48" s="71">
        <f t="shared" ref="N48" si="5">AVERAGE(N15:N47)</f>
        <v>0.11369206420512813</v>
      </c>
      <c r="O48" s="71">
        <f t="shared" ref="O48:S48" si="6">AVERAGE(O15:O47)</f>
        <v>0.82625508833424721</v>
      </c>
      <c r="P48" s="71"/>
      <c r="Q48" s="73">
        <f t="shared" ref="Q48:R48" si="7">AVERAGE(Q15:Q47)</f>
        <v>9.8787878787878789</v>
      </c>
      <c r="R48" s="73">
        <f t="shared" si="7"/>
        <v>8.3030303030303028</v>
      </c>
      <c r="S48" s="73">
        <f t="shared" si="6"/>
        <v>18.181818181818183</v>
      </c>
      <c r="T48" s="73">
        <f t="shared" ref="T48" si="8">AVERAGE(T15:T47)</f>
        <v>9.8787878787878789</v>
      </c>
      <c r="U48" s="63"/>
    </row>
    <row r="49" spans="1:21" s="42" customFormat="1" x14ac:dyDescent="0.3">
      <c r="L49" s="41" t="s">
        <v>306</v>
      </c>
      <c r="M49" s="41">
        <f>MAX(M15:M47)</f>
        <v>1.346700000052806</v>
      </c>
      <c r="N49" s="41">
        <f t="shared" ref="N49:O49" si="9">MAX(N15:N47)</f>
        <v>1.3771000001579523</v>
      </c>
      <c r="O49" s="41">
        <f t="shared" si="9"/>
        <v>1.7502107329233632</v>
      </c>
      <c r="P49" s="41"/>
      <c r="Q49" s="61">
        <f t="shared" ref="Q49:R49" si="10">MAX(Q15:Q47)</f>
        <v>14</v>
      </c>
      <c r="R49" s="61">
        <f t="shared" si="10"/>
        <v>11</v>
      </c>
      <c r="S49" s="61">
        <f t="shared" ref="S49:T49" si="11">MAX(S15:S47)</f>
        <v>25</v>
      </c>
      <c r="T49" s="61">
        <f t="shared" si="11"/>
        <v>13</v>
      </c>
      <c r="U49" s="63"/>
    </row>
    <row r="50" spans="1:21" s="42" customFormat="1" x14ac:dyDescent="0.3">
      <c r="L50" s="41" t="s">
        <v>307</v>
      </c>
      <c r="M50" s="41">
        <f>MIN(M15:M47)</f>
        <v>-1.7443999999668449</v>
      </c>
      <c r="N50" s="41">
        <f t="shared" ref="N50:O50" si="12">MIN(N15:N47)</f>
        <v>-1.3282000003382564</v>
      </c>
      <c r="O50" s="41">
        <f t="shared" si="12"/>
        <v>6.8794258197016317E-2</v>
      </c>
      <c r="P50" s="41"/>
      <c r="Q50" s="61">
        <f t="shared" ref="Q50:R50" si="13">MIN(Q15:Q47)</f>
        <v>6</v>
      </c>
      <c r="R50" s="61">
        <f t="shared" si="13"/>
        <v>6</v>
      </c>
      <c r="S50" s="61">
        <f t="shared" ref="S50:T50" si="14">MIN(S15:S47)</f>
        <v>12</v>
      </c>
      <c r="T50" s="61">
        <f t="shared" si="14"/>
        <v>7</v>
      </c>
      <c r="U50" s="63"/>
    </row>
    <row r="51" spans="1:21" s="42" customFormat="1" x14ac:dyDescent="0.3">
      <c r="L51" s="41" t="s">
        <v>308</v>
      </c>
      <c r="M51" s="41">
        <f>_xlfn.STDEV.S(M15:M47)</f>
        <v>0.75399436032632094</v>
      </c>
      <c r="N51" s="41">
        <f t="shared" ref="N51:O51" si="15">_xlfn.STDEV.S(N15:N47)</f>
        <v>0.56799030578135834</v>
      </c>
      <c r="O51" s="41">
        <f t="shared" si="15"/>
        <v>0.51406792391938894</v>
      </c>
      <c r="P51" s="41"/>
      <c r="Q51" s="61">
        <f t="shared" ref="Q51:R51" si="16">_xlfn.STDEV.S(Q15:Q47)</f>
        <v>1.9646497104696512</v>
      </c>
      <c r="R51" s="61">
        <f t="shared" si="16"/>
        <v>1.4027840283889146</v>
      </c>
      <c r="S51" s="61">
        <f t="shared" ref="S51:T51" si="17">_xlfn.STDEV.S(S15:S47)</f>
        <v>2.8988634136345688</v>
      </c>
      <c r="T51" s="61">
        <f t="shared" si="17"/>
        <v>1.8667748886377502</v>
      </c>
      <c r="U51" s="63"/>
    </row>
    <row r="52" spans="1:21" s="42" customFormat="1" x14ac:dyDescent="0.3">
      <c r="L52" s="41" t="s">
        <v>309</v>
      </c>
      <c r="M52" s="41"/>
      <c r="N52" s="41"/>
      <c r="O52" s="41">
        <f>SQRT(SUM(P15:P47)/O53)</f>
        <v>0.9689970309212893</v>
      </c>
      <c r="Q52" s="55"/>
      <c r="R52" s="55"/>
      <c r="S52" s="55"/>
    </row>
    <row r="53" spans="1:21" x14ac:dyDescent="0.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1" t="s">
        <v>310</v>
      </c>
      <c r="M53" s="40"/>
      <c r="N53" s="40"/>
      <c r="O53" s="40">
        <f t="shared" ref="O53" si="18">COUNT(O15:O47)</f>
        <v>33</v>
      </c>
      <c r="P53" s="42"/>
    </row>
    <row r="58" spans="1:21" x14ac:dyDescent="0.3">
      <c r="A58" t="s">
        <v>364</v>
      </c>
    </row>
    <row r="59" spans="1:21" ht="43.2" x14ac:dyDescent="0.3">
      <c r="A59" s="39" t="s">
        <v>255</v>
      </c>
      <c r="B59" s="39" t="s">
        <v>256</v>
      </c>
      <c r="C59" s="54" t="s">
        <v>257</v>
      </c>
      <c r="D59" s="54" t="s">
        <v>258</v>
      </c>
      <c r="E59" s="54" t="s">
        <v>259</v>
      </c>
      <c r="F59" s="54" t="s">
        <v>256</v>
      </c>
      <c r="G59" s="54" t="s">
        <v>257</v>
      </c>
      <c r="H59" s="54" t="s">
        <v>258</v>
      </c>
      <c r="I59" s="54" t="s">
        <v>260</v>
      </c>
      <c r="J59" s="54" t="s">
        <v>261</v>
      </c>
      <c r="K59" s="44" t="s">
        <v>299</v>
      </c>
      <c r="L59" s="44" t="s">
        <v>300</v>
      </c>
      <c r="M59" s="44" t="s">
        <v>301</v>
      </c>
      <c r="N59" s="44" t="s">
        <v>302</v>
      </c>
      <c r="O59" s="44" t="s">
        <v>303</v>
      </c>
      <c r="P59" s="78" t="s">
        <v>304</v>
      </c>
      <c r="Q59" s="80"/>
      <c r="R59" s="79"/>
      <c r="S59" s="75"/>
    </row>
    <row r="60" spans="1:21" x14ac:dyDescent="0.3">
      <c r="A60" s="39" t="s">
        <v>277</v>
      </c>
      <c r="B60" s="39">
        <v>5187661.4659000002</v>
      </c>
      <c r="C60" s="39">
        <v>556693.19949999999</v>
      </c>
      <c r="D60" s="39">
        <v>533.98009999999999</v>
      </c>
      <c r="E60" s="39" t="s">
        <v>279</v>
      </c>
      <c r="F60" s="39">
        <v>5189790.3816</v>
      </c>
      <c r="G60" s="39">
        <v>487963.99890000001</v>
      </c>
      <c r="H60" s="39">
        <v>300.58870000000002</v>
      </c>
      <c r="I60" s="39">
        <v>4.1300000000000003E-2</v>
      </c>
      <c r="J60" s="46">
        <v>0</v>
      </c>
      <c r="K60" s="43">
        <f>VLOOKUP(TRIM(E60),'Hub coords'!A$89:E$194,4,FALSE)</f>
        <v>487964.06940000004</v>
      </c>
      <c r="L60" s="43">
        <f>VLOOKUP(TRIM(E60),'Hub coords'!A$89:E$194,5,FALSE)</f>
        <v>5189790.5725000007</v>
      </c>
      <c r="M60" s="43">
        <f>K60-G60</f>
        <v>7.0500000030733645E-2</v>
      </c>
      <c r="N60" s="43">
        <f>L60-F60</f>
        <v>0.19090000074356794</v>
      </c>
      <c r="O60" s="43">
        <f>SQRT(M60^2+N60^2)</f>
        <v>0.20350199087042781</v>
      </c>
      <c r="P60" s="78">
        <f>O60^2</f>
        <v>4.1413060288227679E-2</v>
      </c>
      <c r="Q60" s="80"/>
      <c r="R60" s="79"/>
      <c r="S60" s="67"/>
    </row>
    <row r="61" spans="1:21" x14ac:dyDescent="0.3">
      <c r="A61" s="39" t="s">
        <v>284</v>
      </c>
      <c r="B61" s="39">
        <v>5187661.4659000002</v>
      </c>
      <c r="C61" s="39">
        <v>556693.19949999999</v>
      </c>
      <c r="D61" s="39">
        <v>533.98009999999999</v>
      </c>
      <c r="E61" s="39" t="s">
        <v>290</v>
      </c>
      <c r="F61" s="39">
        <v>5189690.2802999998</v>
      </c>
      <c r="G61" s="39">
        <v>487977.72039999999</v>
      </c>
      <c r="H61" s="39">
        <v>300.6164</v>
      </c>
      <c r="I61" s="39">
        <v>5.3600000000000002E-2</v>
      </c>
      <c r="J61" s="46">
        <v>0</v>
      </c>
      <c r="K61" s="43">
        <f>VLOOKUP(TRIM(E61),'Hub coords'!A$89:E$194,4,FALSE)</f>
        <v>487977.93940000003</v>
      </c>
      <c r="L61" s="43">
        <f>VLOOKUP(TRIM(E61),'Hub coords'!A$89:E$194,5,FALSE)</f>
        <v>5189689.1184999999</v>
      </c>
      <c r="M61" s="43">
        <f t="shared" ref="M61:M92" si="19">K61-G61</f>
        <v>0.21900000004097819</v>
      </c>
      <c r="N61" s="43">
        <f t="shared" ref="N61:N92" si="20">L61-F61</f>
        <v>-1.1617999998852611</v>
      </c>
      <c r="O61" s="43">
        <f t="shared" ref="O61:O92" si="21">SQRT(M61^2+N61^2)</f>
        <v>1.1822606479754543</v>
      </c>
      <c r="P61" s="78">
        <f t="shared" ref="P61:P92" si="22">O61^2</f>
        <v>1.397740239751341</v>
      </c>
      <c r="Q61" s="80"/>
      <c r="R61" s="79"/>
      <c r="S61" s="67"/>
    </row>
    <row r="62" spans="1:21" x14ac:dyDescent="0.3">
      <c r="A62" s="39" t="s">
        <v>277</v>
      </c>
      <c r="B62" s="39">
        <v>5187661.4659000002</v>
      </c>
      <c r="C62" s="39">
        <v>556693.19949999999</v>
      </c>
      <c r="D62" s="39">
        <v>533.98009999999999</v>
      </c>
      <c r="E62" s="39" t="s">
        <v>280</v>
      </c>
      <c r="F62" s="39">
        <v>5189683.5746999998</v>
      </c>
      <c r="G62" s="39">
        <v>487922.78029999998</v>
      </c>
      <c r="H62" s="39">
        <v>306.94330000000002</v>
      </c>
      <c r="I62" s="39">
        <v>4.4200000000000003E-2</v>
      </c>
      <c r="J62" s="46">
        <v>0</v>
      </c>
      <c r="K62" s="43">
        <f>VLOOKUP(TRIM(E62),'Hub coords'!A$89:E$194,4,FALSE)</f>
        <v>487922.22340000002</v>
      </c>
      <c r="L62" s="43">
        <f>VLOOKUP(TRIM(E62),'Hub coords'!A$89:E$194,5,FALSE)</f>
        <v>5189684.0785000008</v>
      </c>
      <c r="M62" s="43">
        <f t="shared" si="19"/>
        <v>-0.55689999996684492</v>
      </c>
      <c r="N62" s="43">
        <f t="shared" si="20"/>
        <v>0.50380000099539757</v>
      </c>
      <c r="O62" s="43">
        <f t="shared" si="21"/>
        <v>0.75096741005587886</v>
      </c>
      <c r="P62" s="78">
        <f t="shared" si="22"/>
        <v>0.56395205096603451</v>
      </c>
      <c r="Q62" s="80"/>
      <c r="R62" s="79"/>
      <c r="S62" s="67"/>
    </row>
    <row r="63" spans="1:21" x14ac:dyDescent="0.3">
      <c r="A63" s="39" t="s">
        <v>262</v>
      </c>
      <c r="B63" s="39">
        <v>5187661.4659000002</v>
      </c>
      <c r="C63" s="39">
        <v>556693.19949999999</v>
      </c>
      <c r="D63" s="39">
        <v>533.98009999999999</v>
      </c>
      <c r="E63" s="39" t="s">
        <v>271</v>
      </c>
      <c r="F63" s="39">
        <v>5189670.6935000001</v>
      </c>
      <c r="G63" s="39">
        <v>487869.4007</v>
      </c>
      <c r="H63" s="39">
        <v>316.20310000000001</v>
      </c>
      <c r="I63" s="39">
        <v>3.7699999999999997E-2</v>
      </c>
      <c r="J63" s="46">
        <v>0</v>
      </c>
      <c r="K63" s="43">
        <f>VLOOKUP(TRIM(E63),'Hub coords'!A$89:E$194,4,FALSE)</f>
        <v>487870.81840000005</v>
      </c>
      <c r="L63" s="43">
        <f>VLOOKUP(TRIM(E63),'Hub coords'!A$89:E$194,5,FALSE)</f>
        <v>5189669.9745000005</v>
      </c>
      <c r="M63" s="43">
        <f t="shared" si="19"/>
        <v>1.4177000000490807</v>
      </c>
      <c r="N63" s="43">
        <f t="shared" si="20"/>
        <v>-0.71899999957531691</v>
      </c>
      <c r="O63" s="43">
        <f t="shared" si="21"/>
        <v>1.5896019280085405</v>
      </c>
      <c r="P63" s="78">
        <f t="shared" si="22"/>
        <v>2.5268342895284692</v>
      </c>
      <c r="Q63" s="80"/>
      <c r="R63" s="79"/>
      <c r="S63" s="67"/>
    </row>
    <row r="64" spans="1:21" x14ac:dyDescent="0.3">
      <c r="A64" s="39" t="s">
        <v>262</v>
      </c>
      <c r="B64" s="39">
        <v>5187661.4659000002</v>
      </c>
      <c r="C64" s="39">
        <v>556693.19949999999</v>
      </c>
      <c r="D64" s="39">
        <v>533.98009999999999</v>
      </c>
      <c r="E64" s="39" t="s">
        <v>272</v>
      </c>
      <c r="F64" s="39">
        <v>5189742.0909000002</v>
      </c>
      <c r="G64" s="39">
        <v>487867.67300000001</v>
      </c>
      <c r="H64" s="39">
        <v>311.47340000000003</v>
      </c>
      <c r="I64" s="39">
        <v>4.7100000000000003E-2</v>
      </c>
      <c r="J64" s="46">
        <v>0</v>
      </c>
      <c r="K64" s="43">
        <f>VLOOKUP(TRIM(E64),'Hub coords'!A$89:E$194,4,FALSE)</f>
        <v>487867.99840000004</v>
      </c>
      <c r="L64" s="43">
        <f>VLOOKUP(TRIM(E64),'Hub coords'!A$89:E$194,5,FALSE)</f>
        <v>5189743.4675000003</v>
      </c>
      <c r="M64" s="43">
        <f t="shared" si="19"/>
        <v>0.32540000003064051</v>
      </c>
      <c r="N64" s="43">
        <f t="shared" si="20"/>
        <v>1.3766000000759959</v>
      </c>
      <c r="O64" s="43">
        <f t="shared" si="21"/>
        <v>1.4145362208968608</v>
      </c>
      <c r="P64" s="78">
        <f t="shared" si="22"/>
        <v>2.0009127202291728</v>
      </c>
      <c r="Q64" s="80"/>
      <c r="R64" s="79"/>
      <c r="S64" s="67"/>
    </row>
    <row r="65" spans="1:19" x14ac:dyDescent="0.3">
      <c r="A65" s="39" t="s">
        <v>262</v>
      </c>
      <c r="B65" s="39">
        <v>5187661.4659000002</v>
      </c>
      <c r="C65" s="39">
        <v>556693.19949999999</v>
      </c>
      <c r="D65" s="39">
        <v>533.98009999999999</v>
      </c>
      <c r="E65" s="39" t="s">
        <v>276</v>
      </c>
      <c r="F65" s="39">
        <v>5189785.0477999998</v>
      </c>
      <c r="G65" s="39">
        <v>487857.78700000001</v>
      </c>
      <c r="H65" s="39">
        <v>315.77480000000003</v>
      </c>
      <c r="I65" s="39">
        <v>2.23E-2</v>
      </c>
      <c r="J65" s="46">
        <v>0</v>
      </c>
      <c r="K65" s="43">
        <f>VLOOKUP(TRIM(E65),'Hub coords'!A$89:E$194,4,FALSE)</f>
        <v>487856.82940000005</v>
      </c>
      <c r="L65" s="43">
        <f>VLOOKUP(TRIM(E65),'Hub coords'!A$89:E$194,5,FALSE)</f>
        <v>5189786.1225000005</v>
      </c>
      <c r="M65" s="43">
        <f t="shared" si="19"/>
        <v>-0.95759999996516854</v>
      </c>
      <c r="N65" s="43">
        <f t="shared" si="20"/>
        <v>1.0747000006958842</v>
      </c>
      <c r="O65" s="43">
        <f t="shared" si="21"/>
        <v>1.4394366437704109</v>
      </c>
      <c r="P65" s="78">
        <f t="shared" si="22"/>
        <v>2.071977851429025</v>
      </c>
      <c r="Q65" s="80"/>
      <c r="R65" s="79"/>
      <c r="S65" s="67"/>
    </row>
    <row r="66" spans="1:19" x14ac:dyDescent="0.3">
      <c r="A66" s="39" t="s">
        <v>262</v>
      </c>
      <c r="B66" s="39">
        <v>5187661.4659000002</v>
      </c>
      <c r="C66" s="39">
        <v>556693.19949999999</v>
      </c>
      <c r="D66" s="39">
        <v>533.98009999999999</v>
      </c>
      <c r="E66" s="39" t="s">
        <v>275</v>
      </c>
      <c r="F66" s="39">
        <v>5189806.6706999997</v>
      </c>
      <c r="G66" s="39">
        <v>487835.98759999999</v>
      </c>
      <c r="H66" s="39">
        <v>315.31189999999998</v>
      </c>
      <c r="I66" s="39">
        <v>4.8599999999999997E-2</v>
      </c>
      <c r="J66" s="46">
        <v>0</v>
      </c>
      <c r="K66" s="43">
        <f>VLOOKUP(TRIM(E66),'Hub coords'!A$89:E$194,4,FALSE)</f>
        <v>487836.50140000001</v>
      </c>
      <c r="L66" s="43">
        <f>VLOOKUP(TRIM(E66),'Hub coords'!A$89:E$194,5,FALSE)</f>
        <v>5189807.4275000002</v>
      </c>
      <c r="M66" s="43">
        <f t="shared" si="19"/>
        <v>0.51380000001518056</v>
      </c>
      <c r="N66" s="43">
        <f t="shared" si="20"/>
        <v>0.75680000055581331</v>
      </c>
      <c r="O66" s="43">
        <f t="shared" si="21"/>
        <v>0.91473312001746088</v>
      </c>
      <c r="P66" s="78">
        <f t="shared" si="22"/>
        <v>0.83673668085687847</v>
      </c>
      <c r="Q66" s="80"/>
      <c r="R66" s="79"/>
      <c r="S66" s="67"/>
    </row>
    <row r="67" spans="1:19" x14ac:dyDescent="0.3">
      <c r="A67" s="39" t="s">
        <v>284</v>
      </c>
      <c r="B67" s="39">
        <v>5187661.4659000002</v>
      </c>
      <c r="C67" s="39">
        <v>556693.19949999999</v>
      </c>
      <c r="D67" s="39">
        <v>533.98009999999999</v>
      </c>
      <c r="E67" s="39" t="s">
        <v>291</v>
      </c>
      <c r="F67" s="39">
        <v>5189849.1588000003</v>
      </c>
      <c r="G67" s="39">
        <v>487852.73759999999</v>
      </c>
      <c r="H67" s="39">
        <v>309.83539999999999</v>
      </c>
      <c r="I67" s="39">
        <v>4.8099999999999997E-2</v>
      </c>
      <c r="J67" s="46">
        <v>0</v>
      </c>
      <c r="K67" s="43">
        <f>VLOOKUP(TRIM(E67),'Hub coords'!A$89:E$194,4,FALSE)</f>
        <v>487852.91840000002</v>
      </c>
      <c r="L67" s="43">
        <f>VLOOKUP(TRIM(E67),'Hub coords'!A$89:E$194,5,FALSE)</f>
        <v>5189849.3285000008</v>
      </c>
      <c r="M67" s="43">
        <f t="shared" si="19"/>
        <v>0.18080000003101304</v>
      </c>
      <c r="N67" s="43">
        <f t="shared" si="20"/>
        <v>0.16970000043511391</v>
      </c>
      <c r="O67" s="43">
        <f t="shared" si="21"/>
        <v>0.24796517932744505</v>
      </c>
      <c r="P67" s="78">
        <f t="shared" si="22"/>
        <v>6.1486730158891979E-2</v>
      </c>
      <c r="Q67" s="80"/>
      <c r="R67" s="79"/>
      <c r="S67" s="67"/>
    </row>
    <row r="68" spans="1:19" x14ac:dyDescent="0.3">
      <c r="A68" s="39" t="s">
        <v>284</v>
      </c>
      <c r="B68" s="39">
        <v>5187661.4659000002</v>
      </c>
      <c r="C68" s="39">
        <v>556693.19949999999</v>
      </c>
      <c r="D68" s="39">
        <v>533.98009999999999</v>
      </c>
      <c r="E68" s="39" t="s">
        <v>289</v>
      </c>
      <c r="F68" s="39">
        <v>5189606.1853999998</v>
      </c>
      <c r="G68" s="39">
        <v>487819.3737</v>
      </c>
      <c r="H68" s="39">
        <v>317.64210000000003</v>
      </c>
      <c r="I68" s="39">
        <v>0.06</v>
      </c>
      <c r="J68" s="46">
        <v>0</v>
      </c>
      <c r="K68" s="43">
        <f>VLOOKUP(TRIM(E68),'Hub coords'!A$89:E$194,4,FALSE)</f>
        <v>487820.15140000003</v>
      </c>
      <c r="L68" s="43">
        <f>VLOOKUP(TRIM(E68),'Hub coords'!A$89:E$194,5,FALSE)</f>
        <v>5189605.0755000003</v>
      </c>
      <c r="M68" s="43">
        <f t="shared" si="19"/>
        <v>0.77770000003511086</v>
      </c>
      <c r="N68" s="43">
        <f t="shared" si="20"/>
        <v>-1.1098999995738268</v>
      </c>
      <c r="O68" s="43">
        <f t="shared" si="21"/>
        <v>1.3552473202735329</v>
      </c>
      <c r="P68" s="78">
        <f t="shared" si="22"/>
        <v>1.8366952991085919</v>
      </c>
      <c r="Q68" s="80"/>
      <c r="R68" s="79"/>
      <c r="S68" s="67"/>
    </row>
    <row r="69" spans="1:19" x14ac:dyDescent="0.3">
      <c r="A69" s="39" t="s">
        <v>262</v>
      </c>
      <c r="B69" s="39">
        <v>5187661.4659000002</v>
      </c>
      <c r="C69" s="39">
        <v>556693.19949999999</v>
      </c>
      <c r="D69" s="39">
        <v>533.98009999999999</v>
      </c>
      <c r="E69" s="39" t="s">
        <v>266</v>
      </c>
      <c r="F69" s="39">
        <v>5189563.1397000002</v>
      </c>
      <c r="G69" s="39">
        <v>487838.43180000002</v>
      </c>
      <c r="H69" s="39">
        <v>320.23630000000003</v>
      </c>
      <c r="I69" s="39">
        <v>2.2700000000000001E-2</v>
      </c>
      <c r="J69" s="46">
        <v>0</v>
      </c>
      <c r="K69" s="43">
        <f>VLOOKUP(TRIM(E69),'Hub coords'!A$89:E$194,4,FALSE)</f>
        <v>487837.50940000004</v>
      </c>
      <c r="L69" s="43">
        <f>VLOOKUP(TRIM(E69),'Hub coords'!A$89:E$194,5,FALSE)</f>
        <v>5189563.5465000002</v>
      </c>
      <c r="M69" s="43">
        <f t="shared" si="19"/>
        <v>-0.92239999998128042</v>
      </c>
      <c r="N69" s="43">
        <f t="shared" si="20"/>
        <v>0.40679999999701977</v>
      </c>
      <c r="O69" s="43">
        <f t="shared" si="21"/>
        <v>1.0081210244623617</v>
      </c>
      <c r="P69" s="78">
        <f t="shared" si="22"/>
        <v>1.0163079999630418</v>
      </c>
      <c r="Q69" s="80"/>
      <c r="R69" s="79"/>
      <c r="S69" s="67"/>
    </row>
    <row r="70" spans="1:19" x14ac:dyDescent="0.3">
      <c r="A70" s="39" t="s">
        <v>262</v>
      </c>
      <c r="B70" s="39">
        <v>5187661.4659000002</v>
      </c>
      <c r="C70" s="39">
        <v>556693.19949999999</v>
      </c>
      <c r="D70" s="39">
        <v>533.98009999999999</v>
      </c>
      <c r="E70" s="39" t="s">
        <v>263</v>
      </c>
      <c r="F70" s="39">
        <v>5189499.8991999999</v>
      </c>
      <c r="G70" s="39">
        <v>487966.23259999999</v>
      </c>
      <c r="H70" s="39">
        <v>317.08569999999997</v>
      </c>
      <c r="I70" s="39">
        <v>5.74E-2</v>
      </c>
      <c r="J70" s="46">
        <v>0</v>
      </c>
      <c r="K70" s="43">
        <f>VLOOKUP(TRIM(E70),'Hub coords'!A$89:E$194,4,FALSE)</f>
        <v>487966.29640000005</v>
      </c>
      <c r="L70" s="43">
        <f>VLOOKUP(TRIM(E70),'Hub coords'!A$89:E$194,5,FALSE)</f>
        <v>5189499.7715000007</v>
      </c>
      <c r="M70" s="43">
        <f t="shared" si="19"/>
        <v>6.3800000061746687E-2</v>
      </c>
      <c r="N70" s="43">
        <f t="shared" si="20"/>
        <v>-0.12769999913871288</v>
      </c>
      <c r="O70" s="43">
        <f t="shared" si="21"/>
        <v>0.14275058594592929</v>
      </c>
      <c r="P70" s="78">
        <f t="shared" si="22"/>
        <v>2.0377729787906147E-2</v>
      </c>
      <c r="Q70" s="80"/>
      <c r="R70" s="79"/>
      <c r="S70" s="67"/>
    </row>
    <row r="71" spans="1:19" x14ac:dyDescent="0.3">
      <c r="A71" s="39" t="s">
        <v>284</v>
      </c>
      <c r="B71" s="39">
        <v>5187661.4659000002</v>
      </c>
      <c r="C71" s="39">
        <v>556693.19949999999</v>
      </c>
      <c r="D71" s="39">
        <v>533.98009999999999</v>
      </c>
      <c r="E71" s="39" t="s">
        <v>287</v>
      </c>
      <c r="F71" s="39">
        <v>5189534.5088999998</v>
      </c>
      <c r="G71" s="39">
        <v>488065.72039999999</v>
      </c>
      <c r="H71" s="39">
        <v>319.04129999999998</v>
      </c>
      <c r="I71" s="39">
        <v>3.3500000000000002E-2</v>
      </c>
      <c r="J71" s="46">
        <v>0</v>
      </c>
      <c r="K71" s="43">
        <f>VLOOKUP(TRIM(E71),'Hub coords'!A$89:E$194,4,FALSE)</f>
        <v>488065.66940000001</v>
      </c>
      <c r="L71" s="43">
        <f>VLOOKUP(TRIM(E71),'Hub coords'!A$89:E$194,5,FALSE)</f>
        <v>5189534.6405000007</v>
      </c>
      <c r="M71" s="43">
        <f t="shared" si="19"/>
        <v>-5.0999999977648258E-2</v>
      </c>
      <c r="N71" s="43">
        <f t="shared" si="20"/>
        <v>0.13160000089555979</v>
      </c>
      <c r="O71" s="43">
        <f t="shared" si="21"/>
        <v>0.14113667217782719</v>
      </c>
      <c r="P71" s="78">
        <f t="shared" si="22"/>
        <v>1.9919560233431458E-2</v>
      </c>
      <c r="Q71" s="80"/>
      <c r="R71" s="79"/>
      <c r="S71" s="67"/>
    </row>
    <row r="72" spans="1:19" x14ac:dyDescent="0.3">
      <c r="A72" s="39" t="s">
        <v>284</v>
      </c>
      <c r="B72" s="39">
        <v>5187661.4659000002</v>
      </c>
      <c r="C72" s="39">
        <v>556693.19949999999</v>
      </c>
      <c r="D72" s="39">
        <v>533.98009999999999</v>
      </c>
      <c r="E72" s="39" t="s">
        <v>288</v>
      </c>
      <c r="F72" s="39">
        <v>5189581.7976000002</v>
      </c>
      <c r="G72" s="39">
        <v>488003.8762</v>
      </c>
      <c r="H72" s="39">
        <v>311.99279999999999</v>
      </c>
      <c r="I72" s="39">
        <v>5.1200000000000002E-2</v>
      </c>
      <c r="J72" s="46">
        <v>0</v>
      </c>
      <c r="K72" s="43">
        <f>VLOOKUP(TRIM(E72),'Hub coords'!A$89:E$194,4,FALSE)</f>
        <v>488003.82940000005</v>
      </c>
      <c r="L72" s="43">
        <f>VLOOKUP(TRIM(E72),'Hub coords'!A$89:E$194,5,FALSE)</f>
        <v>5189582.0975000001</v>
      </c>
      <c r="M72" s="43">
        <f t="shared" si="19"/>
        <v>-4.6799999952781945E-2</v>
      </c>
      <c r="N72" s="43">
        <f t="shared" si="20"/>
        <v>0.29989999998360872</v>
      </c>
      <c r="O72" s="43">
        <f t="shared" si="21"/>
        <v>0.30352965256420816</v>
      </c>
      <c r="P72" s="78">
        <f t="shared" si="22"/>
        <v>9.2130249985748924E-2</v>
      </c>
      <c r="Q72" s="80"/>
      <c r="R72" s="79"/>
      <c r="S72" s="67"/>
    </row>
    <row r="73" spans="1:19" x14ac:dyDescent="0.3">
      <c r="A73" s="39" t="s">
        <v>284</v>
      </c>
      <c r="B73" s="39">
        <v>5187661.4659000002</v>
      </c>
      <c r="C73" s="39">
        <v>556693.19949999999</v>
      </c>
      <c r="D73" s="39">
        <v>533.98009999999999</v>
      </c>
      <c r="E73" s="39" t="s">
        <v>292</v>
      </c>
      <c r="F73" s="39">
        <v>5189806.0292999996</v>
      </c>
      <c r="G73" s="39">
        <v>488059.52559999999</v>
      </c>
      <c r="H73" s="39">
        <v>299.89499999999998</v>
      </c>
      <c r="I73" s="39">
        <v>3.44E-2</v>
      </c>
      <c r="J73" s="46">
        <v>0</v>
      </c>
      <c r="K73" s="43">
        <f>VLOOKUP(TRIM(E73),'Hub coords'!A$89:E$194,4,FALSE)</f>
        <v>488059.60840000003</v>
      </c>
      <c r="L73" s="43">
        <f>VLOOKUP(TRIM(E73),'Hub coords'!A$89:E$194,5,FALSE)</f>
        <v>5189806.1515000006</v>
      </c>
      <c r="M73" s="43">
        <f t="shared" si="19"/>
        <v>8.2800000032875687E-2</v>
      </c>
      <c r="N73" s="43">
        <f t="shared" si="20"/>
        <v>0.12220000103116035</v>
      </c>
      <c r="O73" s="43">
        <f t="shared" si="21"/>
        <v>0.14760989213958461</v>
      </c>
      <c r="P73" s="78">
        <f t="shared" si="22"/>
        <v>2.1788680257459805E-2</v>
      </c>
      <c r="Q73" s="80"/>
      <c r="R73" s="79"/>
      <c r="S73" s="67"/>
    </row>
    <row r="74" spans="1:19" x14ac:dyDescent="0.3">
      <c r="A74" s="39" t="s">
        <v>284</v>
      </c>
      <c r="B74" s="39">
        <v>5187661.4659000002</v>
      </c>
      <c r="C74" s="39">
        <v>556693.19949999999</v>
      </c>
      <c r="D74" s="39">
        <v>533.98009999999999</v>
      </c>
      <c r="E74" s="39" t="s">
        <v>295</v>
      </c>
      <c r="F74" s="39">
        <v>5189816.1610000003</v>
      </c>
      <c r="G74" s="39">
        <v>488048.7524</v>
      </c>
      <c r="H74" s="39">
        <v>297.8263</v>
      </c>
      <c r="I74" s="39">
        <v>4.2799999999999998E-2</v>
      </c>
      <c r="J74" s="46">
        <v>0</v>
      </c>
      <c r="K74" s="43">
        <f>VLOOKUP(TRIM(E74),'Hub coords'!A$89:E$194,4,FALSE)</f>
        <v>488048.62240000005</v>
      </c>
      <c r="L74" s="43">
        <f>VLOOKUP(TRIM(E74),'Hub coords'!A$89:E$194,5,FALSE)</f>
        <v>5189815.9575000005</v>
      </c>
      <c r="M74" s="43">
        <f t="shared" si="19"/>
        <v>-0.12999999994644895</v>
      </c>
      <c r="N74" s="43">
        <f t="shared" si="20"/>
        <v>-0.20349999982863665</v>
      </c>
      <c r="O74" s="43">
        <f t="shared" si="21"/>
        <v>0.24147929500545556</v>
      </c>
      <c r="P74" s="78">
        <f t="shared" si="22"/>
        <v>5.8312249916331833E-2</v>
      </c>
      <c r="Q74" s="80"/>
      <c r="R74" s="79"/>
      <c r="S74" s="67"/>
    </row>
    <row r="75" spans="1:19" x14ac:dyDescent="0.3">
      <c r="A75" s="39" t="s">
        <v>284</v>
      </c>
      <c r="B75" s="39">
        <v>5187661.4659000002</v>
      </c>
      <c r="C75" s="39">
        <v>556693.19949999999</v>
      </c>
      <c r="D75" s="39">
        <v>533.98009999999999</v>
      </c>
      <c r="E75" s="39" t="s">
        <v>294</v>
      </c>
      <c r="F75" s="39">
        <v>5189165.5647999998</v>
      </c>
      <c r="G75" s="39">
        <v>487755.59950000001</v>
      </c>
      <c r="H75" s="39">
        <v>338.32060000000001</v>
      </c>
      <c r="I75" s="39">
        <v>3.5499999999999997E-2</v>
      </c>
      <c r="J75" s="46">
        <v>0</v>
      </c>
      <c r="K75" s="43">
        <f>VLOOKUP(TRIM(E75),'Hub coords'!A$89:E$194,4,FALSE)</f>
        <v>487756.00940000004</v>
      </c>
      <c r="L75" s="43">
        <f>VLOOKUP(TRIM(E75),'Hub coords'!A$89:E$194,5,FALSE)</f>
        <v>5189165.6335000005</v>
      </c>
      <c r="M75" s="43">
        <f t="shared" si="19"/>
        <v>0.40990000002784654</v>
      </c>
      <c r="N75" s="43">
        <f t="shared" si="20"/>
        <v>6.8700000643730164E-2</v>
      </c>
      <c r="O75" s="43">
        <f t="shared" si="21"/>
        <v>0.41561725194134702</v>
      </c>
      <c r="P75" s="78">
        <f t="shared" si="22"/>
        <v>0.17273770011127712</v>
      </c>
      <c r="Q75" s="80"/>
      <c r="R75" s="79"/>
      <c r="S75" s="67"/>
    </row>
    <row r="76" spans="1:19" x14ac:dyDescent="0.3">
      <c r="A76" s="39" t="s">
        <v>284</v>
      </c>
      <c r="B76" s="39">
        <v>5187661.4659000002</v>
      </c>
      <c r="C76" s="39">
        <v>556693.19949999999</v>
      </c>
      <c r="D76" s="39">
        <v>533.98009999999999</v>
      </c>
      <c r="E76" s="39" t="s">
        <v>293</v>
      </c>
      <c r="F76" s="39">
        <v>5189842.2732999995</v>
      </c>
      <c r="G76" s="39">
        <v>488047.67090000003</v>
      </c>
      <c r="H76" s="39">
        <v>293.15629999999999</v>
      </c>
      <c r="I76" s="39">
        <v>4.4499999999999998E-2</v>
      </c>
      <c r="J76" s="46">
        <v>0</v>
      </c>
      <c r="K76" s="43">
        <f>VLOOKUP(TRIM(E76),'Hub coords'!A$89:E$194,4,FALSE)</f>
        <v>488047.29640000005</v>
      </c>
      <c r="L76" s="43">
        <f>VLOOKUP(TRIM(E76),'Hub coords'!A$89:E$194,5,FALSE)</f>
        <v>5189841.7215</v>
      </c>
      <c r="M76" s="43">
        <f t="shared" si="19"/>
        <v>-0.37449999997625127</v>
      </c>
      <c r="N76" s="43">
        <f t="shared" si="20"/>
        <v>-0.55179999954998493</v>
      </c>
      <c r="O76" s="43">
        <f t="shared" si="21"/>
        <v>0.66688341521256589</v>
      </c>
      <c r="P76" s="78">
        <f t="shared" si="22"/>
        <v>0.44473348948557556</v>
      </c>
      <c r="Q76" s="80"/>
      <c r="R76" s="79"/>
      <c r="S76" s="67"/>
    </row>
    <row r="77" spans="1:19" x14ac:dyDescent="0.3">
      <c r="A77" s="39" t="s">
        <v>262</v>
      </c>
      <c r="B77" s="39">
        <v>5187661.4659000002</v>
      </c>
      <c r="C77" s="39">
        <v>556693.19949999999</v>
      </c>
      <c r="D77" s="39">
        <v>533.98009999999999</v>
      </c>
      <c r="E77" s="108" t="s">
        <v>542</v>
      </c>
      <c r="F77" s="108">
        <v>5189871.0077</v>
      </c>
      <c r="G77" s="108">
        <v>488016.02169999998</v>
      </c>
      <c r="H77" s="108">
        <v>288.6309</v>
      </c>
      <c r="I77" s="108">
        <v>2.76E-2</v>
      </c>
      <c r="J77" s="109">
        <v>0</v>
      </c>
      <c r="K77" s="43">
        <f>VLOOKUP(TRIM(E77),'Hub coords'!A$89:E$194,4,FALSE)</f>
        <v>488015.69576465449</v>
      </c>
      <c r="L77" s="43">
        <f>VLOOKUP(TRIM(E77),'Hub coords'!A$89:E$194,5,FALSE)</f>
        <v>5189870.846538106</v>
      </c>
      <c r="M77" s="43">
        <f t="shared" si="19"/>
        <v>-0.32593534549232572</v>
      </c>
      <c r="N77" s="43">
        <f t="shared" si="20"/>
        <v>-0.16116189397871494</v>
      </c>
      <c r="O77" s="43">
        <f t="shared" si="21"/>
        <v>0.36360281284941715</v>
      </c>
      <c r="P77" s="78">
        <f t="shared" si="22"/>
        <v>0.13220700551200826</v>
      </c>
      <c r="Q77" s="80"/>
      <c r="R77" s="79"/>
      <c r="S77" s="67"/>
    </row>
    <row r="78" spans="1:19" x14ac:dyDescent="0.3">
      <c r="A78" s="39" t="s">
        <v>296</v>
      </c>
      <c r="B78" s="39">
        <v>5187661.4659000002</v>
      </c>
      <c r="C78" s="39">
        <v>556693.19949999999</v>
      </c>
      <c r="D78" s="39">
        <v>533.98009999999999</v>
      </c>
      <c r="E78" s="39" t="s">
        <v>298</v>
      </c>
      <c r="F78" s="39">
        <v>5189137.3811999997</v>
      </c>
      <c r="G78" s="39">
        <v>487770.26390000002</v>
      </c>
      <c r="H78" s="39">
        <v>334.286</v>
      </c>
      <c r="I78" s="39">
        <v>5.5300000000000002E-2</v>
      </c>
      <c r="J78" s="46">
        <v>0</v>
      </c>
      <c r="K78" s="43">
        <f>VLOOKUP(TRIM(E78),'Hub coords'!A$89:E$194,4,FALSE)</f>
        <v>487770.48440000002</v>
      </c>
      <c r="L78" s="43">
        <f>VLOOKUP(TRIM(E78),'Hub coords'!A$89:E$194,5,FALSE)</f>
        <v>5189137.1405000007</v>
      </c>
      <c r="M78" s="43">
        <f t="shared" si="19"/>
        <v>0.22049999999580905</v>
      </c>
      <c r="N78" s="43">
        <f t="shared" si="20"/>
        <v>-0.24069999903440475</v>
      </c>
      <c r="O78" s="43">
        <f t="shared" si="21"/>
        <v>0.32643029812398577</v>
      </c>
      <c r="P78" s="78">
        <f t="shared" si="22"/>
        <v>0.10655673953331422</v>
      </c>
      <c r="Q78" s="80"/>
      <c r="R78" s="79"/>
      <c r="S78" s="67"/>
    </row>
    <row r="79" spans="1:19" x14ac:dyDescent="0.3">
      <c r="A79" s="39" t="s">
        <v>277</v>
      </c>
      <c r="B79" s="39">
        <v>5187661.4659000002</v>
      </c>
      <c r="C79" s="39">
        <v>556693.19949999999</v>
      </c>
      <c r="D79" s="39">
        <v>533.98009999999999</v>
      </c>
      <c r="E79" s="39" t="s">
        <v>278</v>
      </c>
      <c r="F79" s="39">
        <v>5189856.3086000001</v>
      </c>
      <c r="G79" s="39">
        <v>487974.76370000001</v>
      </c>
      <c r="H79" s="39">
        <v>301.4375</v>
      </c>
      <c r="I79" s="39">
        <v>4.53E-2</v>
      </c>
      <c r="J79" s="46">
        <v>0</v>
      </c>
      <c r="K79" s="43">
        <f>VLOOKUP(TRIM(E79),'Hub coords'!A$89:E$194,4,FALSE)</f>
        <v>487975.32740000001</v>
      </c>
      <c r="L79" s="43">
        <f>VLOOKUP(TRIM(E79),'Hub coords'!A$89:E$194,5,FALSE)</f>
        <v>5189856.6405000007</v>
      </c>
      <c r="M79" s="43">
        <f t="shared" si="19"/>
        <v>0.56369999999878928</v>
      </c>
      <c r="N79" s="43">
        <f t="shared" si="20"/>
        <v>0.33190000057220459</v>
      </c>
      <c r="O79" s="43">
        <f t="shared" si="21"/>
        <v>0.65415235257427951</v>
      </c>
      <c r="P79" s="78">
        <f t="shared" si="22"/>
        <v>0.42791530037846448</v>
      </c>
      <c r="Q79" s="80"/>
      <c r="R79" s="79"/>
      <c r="S79" s="67"/>
    </row>
    <row r="80" spans="1:19" x14ac:dyDescent="0.3">
      <c r="A80" s="39" t="s">
        <v>296</v>
      </c>
      <c r="B80" s="39">
        <v>5187661.4659000002</v>
      </c>
      <c r="C80" s="39">
        <v>556693.19949999999</v>
      </c>
      <c r="D80" s="39">
        <v>533.98009999999999</v>
      </c>
      <c r="E80" s="39" t="s">
        <v>297</v>
      </c>
      <c r="F80" s="39">
        <v>5189140.0037000002</v>
      </c>
      <c r="G80" s="39">
        <v>487821.7303</v>
      </c>
      <c r="H80" s="39">
        <v>336.29349999999999</v>
      </c>
      <c r="I80" s="39">
        <v>4.1799999999999997E-2</v>
      </c>
      <c r="J80" s="46">
        <v>0</v>
      </c>
      <c r="K80" s="43">
        <f>VLOOKUP(TRIM(E80),'Hub coords'!A$89:E$194,4,FALSE)</f>
        <v>487822.16540000006</v>
      </c>
      <c r="L80" s="43">
        <f>VLOOKUP(TRIM(E80),'Hub coords'!A$89:E$194,5,FALSE)</f>
        <v>5189140.4065000005</v>
      </c>
      <c r="M80" s="43">
        <f t="shared" si="19"/>
        <v>0.4351000000606291</v>
      </c>
      <c r="N80" s="43">
        <f t="shared" si="20"/>
        <v>0.40280000027269125</v>
      </c>
      <c r="O80" s="43">
        <f t="shared" si="21"/>
        <v>0.59292482683088887</v>
      </c>
      <c r="P80" s="78">
        <f t="shared" si="22"/>
        <v>0.35155985027243958</v>
      </c>
      <c r="Q80" s="80"/>
      <c r="R80" s="79"/>
      <c r="S80" s="67"/>
    </row>
    <row r="81" spans="1:19" x14ac:dyDescent="0.3">
      <c r="A81" s="39" t="s">
        <v>284</v>
      </c>
      <c r="B81" s="39">
        <v>5187661.4659000002</v>
      </c>
      <c r="C81" s="39">
        <v>556693.19949999999</v>
      </c>
      <c r="D81" s="39">
        <v>533.98009999999999</v>
      </c>
      <c r="E81" s="39" t="s">
        <v>286</v>
      </c>
      <c r="F81" s="39">
        <v>5189139.7673000004</v>
      </c>
      <c r="G81" s="39">
        <v>487738.36430000002</v>
      </c>
      <c r="H81" s="39">
        <v>333.19510000000002</v>
      </c>
      <c r="I81" s="39">
        <v>3.8899999999999997E-2</v>
      </c>
      <c r="J81" s="46">
        <v>0</v>
      </c>
      <c r="K81" s="43">
        <f>VLOOKUP(TRIM(E81),'Hub coords'!A$89:E$194,4,FALSE)</f>
        <v>487738.36340000003</v>
      </c>
      <c r="L81" s="43">
        <f>VLOOKUP(TRIM(E81),'Hub coords'!A$89:E$194,5,FALSE)</f>
        <v>5189139.6984999999</v>
      </c>
      <c r="M81" s="43">
        <f t="shared" si="19"/>
        <v>-8.9999998454004526E-4</v>
      </c>
      <c r="N81" s="43">
        <f t="shared" si="20"/>
        <v>-6.8800000473856926E-2</v>
      </c>
      <c r="O81" s="43">
        <f t="shared" si="21"/>
        <v>6.8805886849708467E-2</v>
      </c>
      <c r="P81" s="78">
        <f t="shared" si="22"/>
        <v>4.7342500651748843E-3</v>
      </c>
      <c r="Q81" s="80"/>
      <c r="R81" s="79"/>
      <c r="S81" s="67"/>
    </row>
    <row r="82" spans="1:19" x14ac:dyDescent="0.3">
      <c r="A82" s="39" t="s">
        <v>277</v>
      </c>
      <c r="B82" s="39">
        <v>5187661.4659000002</v>
      </c>
      <c r="C82" s="39">
        <v>556693.19949999999</v>
      </c>
      <c r="D82" s="39">
        <v>533.98009999999999</v>
      </c>
      <c r="E82" s="39" t="s">
        <v>283</v>
      </c>
      <c r="F82" s="39">
        <v>5189812.3425000003</v>
      </c>
      <c r="G82" s="39">
        <v>488033.36959999998</v>
      </c>
      <c r="H82" s="39">
        <v>294.8537</v>
      </c>
      <c r="I82" s="39">
        <v>4.6899999999999997E-2</v>
      </c>
      <c r="J82" s="46">
        <v>0</v>
      </c>
      <c r="K82" s="43">
        <f>VLOOKUP(TRIM(E82),'Hub coords'!A$89:E$194,4,FALSE)</f>
        <v>488032.34240000002</v>
      </c>
      <c r="L82" s="43">
        <f>VLOOKUP(TRIM(E82),'Hub coords'!A$89:E$194,5,FALSE)</f>
        <v>5189812.1225000005</v>
      </c>
      <c r="M82" s="43">
        <f t="shared" si="19"/>
        <v>-1.0271999999531545</v>
      </c>
      <c r="N82" s="43">
        <f t="shared" si="20"/>
        <v>-0.21999999973922968</v>
      </c>
      <c r="O82" s="43">
        <f t="shared" si="21"/>
        <v>1.0504950451044601</v>
      </c>
      <c r="P82" s="78">
        <f t="shared" si="22"/>
        <v>1.1035398397890217</v>
      </c>
      <c r="Q82" s="80"/>
      <c r="R82" s="79"/>
      <c r="S82" s="67"/>
    </row>
    <row r="83" spans="1:19" x14ac:dyDescent="0.3">
      <c r="A83" s="39" t="s">
        <v>262</v>
      </c>
      <c r="B83" s="39">
        <v>5187661.4659000002</v>
      </c>
      <c r="C83" s="39">
        <v>556693.19949999999</v>
      </c>
      <c r="D83" s="39">
        <v>533.98009999999999</v>
      </c>
      <c r="E83" s="39" t="s">
        <v>268</v>
      </c>
      <c r="F83" s="39">
        <v>5189581.0387000004</v>
      </c>
      <c r="G83" s="39">
        <v>487873.66850000003</v>
      </c>
      <c r="H83" s="39">
        <v>317.03519999999997</v>
      </c>
      <c r="I83" s="39">
        <v>1.9900000000000001E-2</v>
      </c>
      <c r="J83" s="46">
        <v>0</v>
      </c>
      <c r="K83" s="43">
        <f>VLOOKUP(TRIM(E83),'Hub coords'!A$89:E$194,4,FALSE)</f>
        <v>487871.8934</v>
      </c>
      <c r="L83" s="43">
        <f>VLOOKUP(TRIM(E83),'Hub coords'!A$89:E$194,5,FALSE)</f>
        <v>5189581.3425000003</v>
      </c>
      <c r="M83" s="43">
        <f t="shared" si="19"/>
        <v>-1.7751000000280328</v>
      </c>
      <c r="N83" s="43">
        <f t="shared" si="20"/>
        <v>0.30379999987781048</v>
      </c>
      <c r="O83" s="43">
        <f t="shared" si="21"/>
        <v>1.800909339757357</v>
      </c>
      <c r="P83" s="78">
        <f t="shared" si="22"/>
        <v>3.2432744500252797</v>
      </c>
      <c r="Q83" s="80"/>
      <c r="R83" s="79"/>
      <c r="S83" s="67"/>
    </row>
    <row r="84" spans="1:19" x14ac:dyDescent="0.3">
      <c r="A84" s="39" t="s">
        <v>262</v>
      </c>
      <c r="B84" s="39">
        <v>5187661.4659000002</v>
      </c>
      <c r="C84" s="39">
        <v>556693.19949999999</v>
      </c>
      <c r="D84" s="39">
        <v>533.98009999999999</v>
      </c>
      <c r="E84" s="39" t="s">
        <v>270</v>
      </c>
      <c r="F84" s="39">
        <v>5189657.2188999997</v>
      </c>
      <c r="G84" s="39">
        <v>487873.20500000002</v>
      </c>
      <c r="H84" s="39">
        <v>313.4982</v>
      </c>
      <c r="I84" s="39">
        <v>2.8799999999999999E-2</v>
      </c>
      <c r="J84" s="46">
        <v>0</v>
      </c>
      <c r="K84" s="43">
        <f>VLOOKUP(TRIM(E84),'Hub coords'!A$89:E$194,4,FALSE)</f>
        <v>487871.70540000004</v>
      </c>
      <c r="L84" s="43">
        <f>VLOOKUP(TRIM(E84),'Hub coords'!A$89:E$194,5,FALSE)</f>
        <v>5189657.7755000005</v>
      </c>
      <c r="M84" s="43">
        <f t="shared" si="19"/>
        <v>-1.499599999981001</v>
      </c>
      <c r="N84" s="43">
        <f t="shared" si="20"/>
        <v>0.55660000070929527</v>
      </c>
      <c r="O84" s="43">
        <f t="shared" si="21"/>
        <v>1.5995636032157663</v>
      </c>
      <c r="P84" s="78">
        <f t="shared" si="22"/>
        <v>2.5586037207326053</v>
      </c>
      <c r="Q84" s="80"/>
      <c r="R84" s="79"/>
      <c r="S84" s="67"/>
    </row>
    <row r="85" spans="1:19" x14ac:dyDescent="0.3">
      <c r="A85" s="39" t="s">
        <v>262</v>
      </c>
      <c r="B85" s="39">
        <v>5187661.4659000002</v>
      </c>
      <c r="C85" s="39">
        <v>556693.19949999999</v>
      </c>
      <c r="D85" s="39">
        <v>533.98009999999999</v>
      </c>
      <c r="E85" s="39" t="s">
        <v>269</v>
      </c>
      <c r="F85" s="39">
        <v>5189733.2566999998</v>
      </c>
      <c r="G85" s="39">
        <v>487873.19780000002</v>
      </c>
      <c r="H85" s="39">
        <v>311.36579999999998</v>
      </c>
      <c r="I85" s="39">
        <v>1.6500000000000001E-2</v>
      </c>
      <c r="J85" s="46">
        <v>0</v>
      </c>
      <c r="K85" s="43">
        <f>VLOOKUP(TRIM(E85),'Hub coords'!A$89:E$194,4,FALSE)</f>
        <v>487871.66440000001</v>
      </c>
      <c r="L85" s="43">
        <f>VLOOKUP(TRIM(E85),'Hub coords'!A$89:E$194,5,FALSE)</f>
        <v>5189733.6025</v>
      </c>
      <c r="M85" s="43">
        <f t="shared" si="19"/>
        <v>-1.533400000014808</v>
      </c>
      <c r="N85" s="43">
        <f t="shared" si="20"/>
        <v>0.34580000024288893</v>
      </c>
      <c r="O85" s="43">
        <f t="shared" si="21"/>
        <v>1.5719075037079615</v>
      </c>
      <c r="P85" s="78">
        <f t="shared" si="22"/>
        <v>2.470893200213395</v>
      </c>
      <c r="Q85" s="80"/>
      <c r="R85" s="79"/>
      <c r="S85" s="67"/>
    </row>
    <row r="86" spans="1:19" x14ac:dyDescent="0.3">
      <c r="A86" s="39" t="s">
        <v>284</v>
      </c>
      <c r="B86" s="39">
        <v>5187661.4659000002</v>
      </c>
      <c r="C86" s="39">
        <v>556693.19949999999</v>
      </c>
      <c r="D86" s="39">
        <v>533.98009999999999</v>
      </c>
      <c r="E86" s="39" t="s">
        <v>285</v>
      </c>
      <c r="F86" s="39">
        <v>5189810.2456</v>
      </c>
      <c r="G86" s="39">
        <v>487872.38290000003</v>
      </c>
      <c r="H86" s="39">
        <v>311.3723</v>
      </c>
      <c r="I86" s="39">
        <v>4.8899999999999999E-2</v>
      </c>
      <c r="J86" s="46">
        <v>0</v>
      </c>
      <c r="K86" s="43">
        <f>VLOOKUP(TRIM(E86),'Hub coords'!A$89:E$194,4,FALSE)</f>
        <v>487872.52740000002</v>
      </c>
      <c r="L86" s="43">
        <f>VLOOKUP(TRIM(E86),'Hub coords'!A$89:E$194,5,FALSE)</f>
        <v>5189809.6665000003</v>
      </c>
      <c r="M86" s="43">
        <f t="shared" si="19"/>
        <v>0.14449999999487773</v>
      </c>
      <c r="N86" s="43">
        <f t="shared" si="20"/>
        <v>-0.5790999997407198</v>
      </c>
      <c r="O86" s="43">
        <f t="shared" si="21"/>
        <v>0.59685597902527654</v>
      </c>
      <c r="P86" s="78">
        <f t="shared" si="22"/>
        <v>0.35623705969822134</v>
      </c>
      <c r="Q86" s="80"/>
      <c r="R86" s="79"/>
      <c r="S86" s="67"/>
    </row>
    <row r="87" spans="1:19" x14ac:dyDescent="0.3">
      <c r="A87" s="39" t="s">
        <v>277</v>
      </c>
      <c r="B87" s="39">
        <v>5187661.4659000002</v>
      </c>
      <c r="C87" s="39">
        <v>556693.19949999999</v>
      </c>
      <c r="D87" s="39">
        <v>533.98009999999999</v>
      </c>
      <c r="E87" s="39" t="s">
        <v>282</v>
      </c>
      <c r="F87" s="39">
        <v>5189887.6977000004</v>
      </c>
      <c r="G87" s="39">
        <v>488031.28690000001</v>
      </c>
      <c r="H87" s="39">
        <v>283.3691</v>
      </c>
      <c r="I87" s="39">
        <v>2.1000000000000001E-2</v>
      </c>
      <c r="J87" s="46">
        <v>0</v>
      </c>
      <c r="K87" s="43">
        <f>VLOOKUP(TRIM(E87),'Hub coords'!A$89:E$194,4,FALSE)</f>
        <v>488030.87040000001</v>
      </c>
      <c r="L87" s="43">
        <f>VLOOKUP(TRIM(E87),'Hub coords'!A$89:E$194,5,FALSE)</f>
        <v>5189887.7975000003</v>
      </c>
      <c r="M87" s="43">
        <f t="shared" si="19"/>
        <v>-0.41649999999208376</v>
      </c>
      <c r="N87" s="43">
        <f t="shared" si="20"/>
        <v>9.9799999967217445E-2</v>
      </c>
      <c r="O87" s="43">
        <f t="shared" si="21"/>
        <v>0.42828996017518595</v>
      </c>
      <c r="P87" s="78">
        <f t="shared" si="22"/>
        <v>0.18343228998686237</v>
      </c>
      <c r="Q87" s="80"/>
      <c r="R87" s="79"/>
      <c r="S87" s="67"/>
    </row>
    <row r="88" spans="1:19" x14ac:dyDescent="0.3">
      <c r="A88" s="39" t="s">
        <v>262</v>
      </c>
      <c r="B88" s="39">
        <v>5187661.4659000002</v>
      </c>
      <c r="C88" s="39">
        <v>556693.19949999999</v>
      </c>
      <c r="D88" s="39">
        <v>533.98009999999999</v>
      </c>
      <c r="E88" s="39" t="s">
        <v>264</v>
      </c>
      <c r="F88" s="39">
        <v>5189887.1968</v>
      </c>
      <c r="G88" s="39">
        <v>487954.78909999999</v>
      </c>
      <c r="H88" s="39">
        <v>306.32130000000001</v>
      </c>
      <c r="I88" s="39">
        <v>2.4E-2</v>
      </c>
      <c r="J88" s="46">
        <v>0</v>
      </c>
      <c r="K88" s="43">
        <f>VLOOKUP(TRIM(E88),'Hub coords'!A$89:E$194,4,FALSE)</f>
        <v>487953.40240000002</v>
      </c>
      <c r="L88" s="43">
        <f>VLOOKUP(TRIM(E88),'Hub coords'!A$89:E$194,5,FALSE)</f>
        <v>5189887.1414999999</v>
      </c>
      <c r="M88" s="43">
        <f t="shared" si="19"/>
        <v>-1.3866999999736436</v>
      </c>
      <c r="N88" s="43">
        <f t="shared" si="20"/>
        <v>-5.5300000123679638E-2</v>
      </c>
      <c r="O88" s="43">
        <f t="shared" si="21"/>
        <v>1.3878022121111431</v>
      </c>
      <c r="P88" s="78">
        <f t="shared" si="22"/>
        <v>1.9259949799405822</v>
      </c>
      <c r="Q88" s="80"/>
      <c r="R88" s="79"/>
      <c r="S88" s="67"/>
    </row>
    <row r="89" spans="1:19" x14ac:dyDescent="0.3">
      <c r="A89" s="39" t="s">
        <v>277</v>
      </c>
      <c r="B89" s="39">
        <v>5187661.4659000002</v>
      </c>
      <c r="C89" s="39">
        <v>556693.19949999999</v>
      </c>
      <c r="D89" s="39">
        <v>533.98009999999999</v>
      </c>
      <c r="E89" s="39" t="s">
        <v>281</v>
      </c>
      <c r="F89" s="39">
        <v>5189810.4309999999</v>
      </c>
      <c r="G89" s="39">
        <v>487955.54239999998</v>
      </c>
      <c r="H89" s="39">
        <v>303.1583</v>
      </c>
      <c r="I89" s="39">
        <v>3.5299999999999998E-2</v>
      </c>
      <c r="J89" s="46">
        <v>0</v>
      </c>
      <c r="K89" s="43">
        <f>VLOOKUP(TRIM(E89),'Hub coords'!A$89:E$194,4,FALSE)</f>
        <v>487954.53240000003</v>
      </c>
      <c r="L89" s="43">
        <f>VLOOKUP(TRIM(E89),'Hub coords'!A$89:E$194,5,FALSE)</f>
        <v>5189811.0734999999</v>
      </c>
      <c r="M89" s="43">
        <f t="shared" si="19"/>
        <v>-1.0099999999511056</v>
      </c>
      <c r="N89" s="43">
        <f t="shared" si="20"/>
        <v>0.64250000007450581</v>
      </c>
      <c r="O89" s="43">
        <f t="shared" si="21"/>
        <v>1.1970406216987681</v>
      </c>
      <c r="P89" s="78">
        <f t="shared" si="22"/>
        <v>1.4329062499969734</v>
      </c>
      <c r="Q89" s="80"/>
      <c r="R89" s="79"/>
      <c r="S89" s="67"/>
    </row>
    <row r="90" spans="1:19" x14ac:dyDescent="0.3">
      <c r="A90" s="39" t="s">
        <v>262</v>
      </c>
      <c r="B90" s="39">
        <v>5187661.4659000002</v>
      </c>
      <c r="C90" s="39">
        <v>556693.19949999999</v>
      </c>
      <c r="D90" s="39">
        <v>533.98009999999999</v>
      </c>
      <c r="E90" s="39" t="s">
        <v>265</v>
      </c>
      <c r="F90" s="39">
        <v>5189734.1753000002</v>
      </c>
      <c r="G90" s="39">
        <v>487956.94559999998</v>
      </c>
      <c r="H90" s="39">
        <v>298.45179999999999</v>
      </c>
      <c r="I90" s="39">
        <v>1.2999999999999999E-2</v>
      </c>
      <c r="J90" s="46">
        <v>0</v>
      </c>
      <c r="K90" s="43">
        <f>VLOOKUP(TRIM(E90),'Hub coords'!A$89:E$194,4,FALSE)</f>
        <v>487956.13340000005</v>
      </c>
      <c r="L90" s="43">
        <f>VLOOKUP(TRIM(E90),'Hub coords'!A$89:E$194,5,FALSE)</f>
        <v>5189733.8505000006</v>
      </c>
      <c r="M90" s="43">
        <f t="shared" si="19"/>
        <v>-0.8121999999275431</v>
      </c>
      <c r="N90" s="43">
        <f t="shared" si="20"/>
        <v>-0.32479999959468842</v>
      </c>
      <c r="O90" s="43">
        <f t="shared" si="21"/>
        <v>0.87473646295270591</v>
      </c>
      <c r="P90" s="78">
        <f t="shared" si="22"/>
        <v>0.76516387961901067</v>
      </c>
      <c r="Q90" s="80"/>
      <c r="R90" s="79"/>
      <c r="S90" s="67"/>
    </row>
    <row r="91" spans="1:19" x14ac:dyDescent="0.3">
      <c r="A91" s="39" t="s">
        <v>262</v>
      </c>
      <c r="B91" s="39">
        <v>5187661.4659000002</v>
      </c>
      <c r="C91" s="39">
        <v>556693.19949999999</v>
      </c>
      <c r="D91" s="39">
        <v>533.98009999999999</v>
      </c>
      <c r="E91" s="39" t="s">
        <v>274</v>
      </c>
      <c r="F91" s="39">
        <v>5189658.1098999996</v>
      </c>
      <c r="G91" s="39">
        <v>487957.6862</v>
      </c>
      <c r="H91" s="39">
        <v>305.42090000000002</v>
      </c>
      <c r="I91" s="39">
        <v>1.7999999999999999E-2</v>
      </c>
      <c r="J91" s="46">
        <v>0</v>
      </c>
      <c r="K91" s="43">
        <f>VLOOKUP(TRIM(E91),'Hub coords'!A$89:E$194,4,FALSE)</f>
        <v>487956.44140000001</v>
      </c>
      <c r="L91" s="43">
        <f>VLOOKUP(TRIM(E91),'Hub coords'!A$89:E$194,5,FALSE)</f>
        <v>5189658.0525000002</v>
      </c>
      <c r="M91" s="43">
        <f t="shared" si="19"/>
        <v>-1.2447999999858439</v>
      </c>
      <c r="N91" s="43">
        <f t="shared" si="20"/>
        <v>-5.7399999350309372E-2</v>
      </c>
      <c r="O91" s="43">
        <f t="shared" si="21"/>
        <v>1.2461227065944078</v>
      </c>
      <c r="P91" s="78">
        <f t="shared" si="22"/>
        <v>1.5528217998901725</v>
      </c>
      <c r="Q91" s="80"/>
      <c r="R91" s="79"/>
      <c r="S91" s="67"/>
    </row>
    <row r="92" spans="1:19" x14ac:dyDescent="0.3">
      <c r="A92" s="39" t="s">
        <v>262</v>
      </c>
      <c r="B92" s="39">
        <v>5187661.4659000002</v>
      </c>
      <c r="C92" s="39">
        <v>556693.19949999999</v>
      </c>
      <c r="D92" s="39">
        <v>533.98009999999999</v>
      </c>
      <c r="E92" s="39" t="s">
        <v>273</v>
      </c>
      <c r="F92" s="39">
        <v>5189505.6879000003</v>
      </c>
      <c r="G92" s="39">
        <v>487957.80209999997</v>
      </c>
      <c r="H92" s="39">
        <v>321.2235</v>
      </c>
      <c r="I92" s="39">
        <v>5.3800000000000001E-2</v>
      </c>
      <c r="J92" s="46">
        <v>0</v>
      </c>
      <c r="K92" s="43">
        <f>VLOOKUP(TRIM(E92),'Hub coords'!A$89:E$194,4,FALSE)</f>
        <v>487956.26340000005</v>
      </c>
      <c r="L92" s="43">
        <f>VLOOKUP(TRIM(E92),'Hub coords'!A$89:E$194,5,FALSE)</f>
        <v>5189505.7545000007</v>
      </c>
      <c r="M92" s="43">
        <f t="shared" si="19"/>
        <v>-1.5386999999172986</v>
      </c>
      <c r="N92" s="43">
        <f t="shared" si="20"/>
        <v>6.6600000485777855E-2</v>
      </c>
      <c r="O92" s="43">
        <f t="shared" si="21"/>
        <v>1.5401406590990967</v>
      </c>
      <c r="P92" s="78">
        <f t="shared" si="22"/>
        <v>2.3720332498102001</v>
      </c>
      <c r="Q92" s="80"/>
      <c r="R92" s="79"/>
      <c r="S92" s="67"/>
    </row>
    <row r="93" spans="1:19" x14ac:dyDescent="0.3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1" t="s">
        <v>305</v>
      </c>
      <c r="M93" s="41">
        <f>AVERAGE(M60:M92)</f>
        <v>-0.30863743468371191</v>
      </c>
      <c r="N93" s="41">
        <f t="shared" ref="N93:O93" si="23">AVERAGE(N60:N92)</f>
        <v>6.8804185414178806E-2</v>
      </c>
      <c r="O93" s="41">
        <f t="shared" si="23"/>
        <v>0.83227753094896062</v>
      </c>
      <c r="P93" s="42"/>
    </row>
    <row r="94" spans="1:19" x14ac:dyDescent="0.3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1" t="s">
        <v>306</v>
      </c>
      <c r="M94" s="41">
        <f>MAX(M60:M92)</f>
        <v>1.4177000000490807</v>
      </c>
      <c r="N94" s="41">
        <f t="shared" ref="N94:O94" si="24">MAX(N60:N92)</f>
        <v>1.3766000000759959</v>
      </c>
      <c r="O94" s="41">
        <f t="shared" si="24"/>
        <v>1.800909339757357</v>
      </c>
      <c r="P94" s="42"/>
    </row>
    <row r="95" spans="1:19" x14ac:dyDescent="0.3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1" t="s">
        <v>307</v>
      </c>
      <c r="M95" s="41">
        <f>MIN(M60:M92)</f>
        <v>-1.7751000000280328</v>
      </c>
      <c r="N95" s="41">
        <f t="shared" ref="N95:O95" si="25">MIN(N60:N92)</f>
        <v>-1.1617999998852611</v>
      </c>
      <c r="O95" s="41">
        <f t="shared" si="25"/>
        <v>6.8805886849708467E-2</v>
      </c>
      <c r="P95" s="42"/>
    </row>
    <row r="96" spans="1:19" x14ac:dyDescent="0.3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1" t="s">
        <v>308</v>
      </c>
      <c r="M96" s="41">
        <f>_xlfn.STDEV.S(M60:M92)</f>
        <v>0.78118277586996099</v>
      </c>
      <c r="N96" s="41">
        <f t="shared" ref="N96:O96" si="26">_xlfn.STDEV.S(N60:N92)</f>
        <v>0.5403799532157012</v>
      </c>
      <c r="O96" s="41">
        <f t="shared" si="26"/>
        <v>0.53948169936171964</v>
      </c>
      <c r="P96" s="42"/>
    </row>
    <row r="97" spans="1:19" x14ac:dyDescent="0.3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1" t="s">
        <v>309</v>
      </c>
      <c r="M97" s="41"/>
      <c r="N97" s="41"/>
      <c r="O97" s="41">
        <f>SQRT(SUM(P60:P92)/O98)</f>
        <v>0.98737378092504346</v>
      </c>
      <c r="P97" s="42"/>
    </row>
    <row r="98" spans="1:19" x14ac:dyDescent="0.3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1" t="s">
        <v>310</v>
      </c>
      <c r="M98" s="40"/>
      <c r="N98" s="40"/>
      <c r="O98" s="40">
        <f t="shared" ref="O98" si="27">COUNT(O60:O92)</f>
        <v>33</v>
      </c>
      <c r="P98" s="42"/>
    </row>
    <row r="101" spans="1:19" x14ac:dyDescent="0.3">
      <c r="A101" t="s">
        <v>365</v>
      </c>
    </row>
    <row r="102" spans="1:19" ht="43.2" x14ac:dyDescent="0.3">
      <c r="A102" s="39" t="s">
        <v>255</v>
      </c>
      <c r="B102" s="39" t="s">
        <v>256</v>
      </c>
      <c r="C102" s="54" t="s">
        <v>257</v>
      </c>
      <c r="D102" s="54" t="s">
        <v>258</v>
      </c>
      <c r="E102" s="54" t="s">
        <v>259</v>
      </c>
      <c r="F102" s="54" t="s">
        <v>256</v>
      </c>
      <c r="G102" s="54" t="s">
        <v>257</v>
      </c>
      <c r="H102" s="54" t="s">
        <v>258</v>
      </c>
      <c r="I102" s="54" t="s">
        <v>260</v>
      </c>
      <c r="J102" s="54" t="s">
        <v>261</v>
      </c>
      <c r="K102" s="44" t="s">
        <v>299</v>
      </c>
      <c r="L102" s="44" t="s">
        <v>300</v>
      </c>
      <c r="M102" s="44" t="s">
        <v>301</v>
      </c>
      <c r="N102" s="44" t="s">
        <v>302</v>
      </c>
      <c r="O102" s="44" t="s">
        <v>303</v>
      </c>
      <c r="P102" s="45" t="s">
        <v>304</v>
      </c>
      <c r="Q102" s="74"/>
      <c r="R102" s="74"/>
      <c r="S102" s="59" t="s">
        <v>363</v>
      </c>
    </row>
    <row r="103" spans="1:19" x14ac:dyDescent="0.3">
      <c r="A103" s="39" t="s">
        <v>277</v>
      </c>
      <c r="B103" s="39">
        <v>5187661.4659000002</v>
      </c>
      <c r="C103" s="39">
        <v>556693.19949999999</v>
      </c>
      <c r="D103" s="39">
        <v>533.98009999999999</v>
      </c>
      <c r="E103" s="39" t="s">
        <v>279</v>
      </c>
      <c r="F103" s="39">
        <v>5189788.9051999999</v>
      </c>
      <c r="G103" s="39">
        <v>487963.41859999998</v>
      </c>
      <c r="H103" s="39">
        <v>307.31599999999997</v>
      </c>
      <c r="I103" s="39">
        <v>5.7530000000000001</v>
      </c>
      <c r="J103" s="46">
        <v>0</v>
      </c>
      <c r="K103" s="43">
        <f>VLOOKUP(TRIM(E103),'Hub coords'!A$89:E$194,4,FALSE)</f>
        <v>487964.06940000004</v>
      </c>
      <c r="L103" s="43">
        <f>VLOOKUP(TRIM(E103),'Hub coords'!A$89:E$194,5,FALSE)</f>
        <v>5189790.5725000007</v>
      </c>
      <c r="M103" s="43">
        <f>K103-G103</f>
        <v>0.65080000006128103</v>
      </c>
      <c r="N103" s="43">
        <f>L103-F103</f>
        <v>1.6673000007867813</v>
      </c>
      <c r="O103" s="43">
        <f>SQRT(M103^2+N103^2)</f>
        <v>1.789812820577438</v>
      </c>
      <c r="P103" s="45">
        <f>O103^2</f>
        <v>3.2034299327033642</v>
      </c>
      <c r="Q103" s="74"/>
      <c r="R103" s="74"/>
      <c r="S103" s="40">
        <v>10</v>
      </c>
    </row>
    <row r="104" spans="1:19" x14ac:dyDescent="0.3">
      <c r="A104" s="39" t="s">
        <v>284</v>
      </c>
      <c r="B104" s="39">
        <v>5187661.4659000002</v>
      </c>
      <c r="C104" s="39">
        <v>556693.19949999999</v>
      </c>
      <c r="D104" s="39">
        <v>533.98009999999999</v>
      </c>
      <c r="E104" s="39" t="s">
        <v>290</v>
      </c>
      <c r="F104" s="39">
        <v>5189690.0643999996</v>
      </c>
      <c r="G104" s="39">
        <v>487977.6691</v>
      </c>
      <c r="H104" s="39">
        <v>305.8811</v>
      </c>
      <c r="I104" s="39">
        <v>7.8490000000000002</v>
      </c>
      <c r="J104" s="46">
        <v>0</v>
      </c>
      <c r="K104" s="43">
        <f>VLOOKUP(TRIM(E104),'Hub coords'!A$89:E$194,4,FALSE)</f>
        <v>487977.93940000003</v>
      </c>
      <c r="L104" s="43">
        <f>VLOOKUP(TRIM(E104),'Hub coords'!A$89:E$194,5,FALSE)</f>
        <v>5189689.1184999999</v>
      </c>
      <c r="M104" s="43">
        <f t="shared" ref="M104:M135" si="28">K104-G104</f>
        <v>0.27030000003287569</v>
      </c>
      <c r="N104" s="43">
        <f t="shared" ref="N104:N135" si="29">L104-F104</f>
        <v>-0.94589999970048666</v>
      </c>
      <c r="O104" s="43">
        <f t="shared" ref="O104:O135" si="30">SQRT(M104^2+N104^2)</f>
        <v>0.98376262352823374</v>
      </c>
      <c r="P104" s="45">
        <f t="shared" ref="P104:P135" si="31">O104^2</f>
        <v>0.96778889945115332</v>
      </c>
      <c r="Q104" s="74"/>
      <c r="R104" s="74"/>
      <c r="S104" s="40">
        <v>10</v>
      </c>
    </row>
    <row r="105" spans="1:19" x14ac:dyDescent="0.3">
      <c r="A105" s="39" t="s">
        <v>277</v>
      </c>
      <c r="B105" s="39">
        <v>5187661.4659000002</v>
      </c>
      <c r="C105" s="39">
        <v>556693.19949999999</v>
      </c>
      <c r="D105" s="39">
        <v>533.98009999999999</v>
      </c>
      <c r="E105" s="39" t="s">
        <v>280</v>
      </c>
      <c r="F105" s="39">
        <v>5189683.34</v>
      </c>
      <c r="G105" s="39">
        <v>487922.7218</v>
      </c>
      <c r="H105" s="39">
        <v>310.72140000000002</v>
      </c>
      <c r="I105" s="39">
        <v>5.8964999999999996</v>
      </c>
      <c r="J105" s="46">
        <v>0</v>
      </c>
      <c r="K105" s="43">
        <f>VLOOKUP(TRIM(E105),'Hub coords'!A$89:E$194,4,FALSE)</f>
        <v>487922.22340000002</v>
      </c>
      <c r="L105" s="43">
        <f>VLOOKUP(TRIM(E105),'Hub coords'!A$89:E$194,5,FALSE)</f>
        <v>5189684.0785000008</v>
      </c>
      <c r="M105" s="43">
        <f t="shared" si="28"/>
        <v>-0.49839999998221174</v>
      </c>
      <c r="N105" s="43">
        <f t="shared" si="29"/>
        <v>0.73850000090897083</v>
      </c>
      <c r="O105" s="43">
        <f t="shared" si="30"/>
        <v>0.8909460204326739</v>
      </c>
      <c r="P105" s="45">
        <f t="shared" si="31"/>
        <v>0.7937848113248186</v>
      </c>
      <c r="Q105" s="74"/>
      <c r="R105" s="74"/>
      <c r="S105" s="40">
        <v>8</v>
      </c>
    </row>
    <row r="106" spans="1:19" x14ac:dyDescent="0.3">
      <c r="A106" s="39" t="s">
        <v>262</v>
      </c>
      <c r="B106" s="39">
        <v>5187661.4659000002</v>
      </c>
      <c r="C106" s="39">
        <v>556693.19949999999</v>
      </c>
      <c r="D106" s="39">
        <v>533.98009999999999</v>
      </c>
      <c r="E106" s="39" t="s">
        <v>271</v>
      </c>
      <c r="F106" s="39">
        <v>5189668.8816999998</v>
      </c>
      <c r="G106" s="39">
        <v>487870.27269999997</v>
      </c>
      <c r="H106" s="39">
        <v>309.7405</v>
      </c>
      <c r="I106" s="39">
        <v>6.1576000000000004</v>
      </c>
      <c r="J106" s="46">
        <v>0</v>
      </c>
      <c r="K106" s="43">
        <f>VLOOKUP(TRIM(E106),'Hub coords'!A$89:E$194,4,FALSE)</f>
        <v>487870.81840000005</v>
      </c>
      <c r="L106" s="43">
        <f>VLOOKUP(TRIM(E106),'Hub coords'!A$89:E$194,5,FALSE)</f>
        <v>5189669.9745000005</v>
      </c>
      <c r="M106" s="43">
        <f t="shared" si="28"/>
        <v>0.54570000007515773</v>
      </c>
      <c r="N106" s="43">
        <f t="shared" si="29"/>
        <v>1.0928000006824732</v>
      </c>
      <c r="O106" s="43">
        <f t="shared" si="30"/>
        <v>1.2214746544949839</v>
      </c>
      <c r="P106" s="45">
        <f t="shared" si="31"/>
        <v>1.4920003315736403</v>
      </c>
      <c r="Q106" s="74"/>
      <c r="R106" s="74"/>
      <c r="S106" s="40">
        <v>8</v>
      </c>
    </row>
    <row r="107" spans="1:19" x14ac:dyDescent="0.3">
      <c r="A107" s="39" t="s">
        <v>262</v>
      </c>
      <c r="B107" s="39">
        <v>5187661.4659000002</v>
      </c>
      <c r="C107" s="39">
        <v>556693.19949999999</v>
      </c>
      <c r="D107" s="39">
        <v>533.98009999999999</v>
      </c>
      <c r="E107" s="39" t="s">
        <v>272</v>
      </c>
      <c r="F107" s="39">
        <v>5189741.4079</v>
      </c>
      <c r="G107" s="39">
        <v>487868.27159999998</v>
      </c>
      <c r="H107" s="39">
        <v>321.32229999999998</v>
      </c>
      <c r="I107" s="39">
        <v>7.8769999999999998</v>
      </c>
      <c r="J107" s="46">
        <v>0</v>
      </c>
      <c r="K107" s="43">
        <f>VLOOKUP(TRIM(E107),'Hub coords'!A$89:E$194,4,FALSE)</f>
        <v>487867.99840000004</v>
      </c>
      <c r="L107" s="43">
        <f>VLOOKUP(TRIM(E107),'Hub coords'!A$89:E$194,5,FALSE)</f>
        <v>5189743.4675000003</v>
      </c>
      <c r="M107" s="43">
        <f t="shared" si="28"/>
        <v>-0.27319999993778765</v>
      </c>
      <c r="N107" s="43">
        <f t="shared" si="29"/>
        <v>2.059600000269711</v>
      </c>
      <c r="O107" s="43">
        <f t="shared" si="30"/>
        <v>2.0776405851535054</v>
      </c>
      <c r="P107" s="45">
        <f t="shared" si="31"/>
        <v>4.3165904010769998</v>
      </c>
      <c r="Q107" s="74"/>
      <c r="R107" s="74"/>
      <c r="S107" s="40">
        <v>8</v>
      </c>
    </row>
    <row r="108" spans="1:19" x14ac:dyDescent="0.3">
      <c r="A108" s="39" t="s">
        <v>262</v>
      </c>
      <c r="B108" s="39">
        <v>5187661.4659000002</v>
      </c>
      <c r="C108" s="39">
        <v>556693.19949999999</v>
      </c>
      <c r="D108" s="39">
        <v>533.98009999999999</v>
      </c>
      <c r="E108" s="39" t="s">
        <v>276</v>
      </c>
      <c r="F108" s="39">
        <v>5189785.2816000003</v>
      </c>
      <c r="G108" s="39">
        <v>487858.19699999999</v>
      </c>
      <c r="H108" s="39">
        <v>318.13580000000002</v>
      </c>
      <c r="I108" s="39">
        <v>3.3515999999999999</v>
      </c>
      <c r="J108" s="46">
        <v>0</v>
      </c>
      <c r="K108" s="43">
        <f>VLOOKUP(TRIM(E108),'Hub coords'!A$89:E$194,4,FALSE)</f>
        <v>487856.82940000005</v>
      </c>
      <c r="L108" s="43">
        <f>VLOOKUP(TRIM(E108),'Hub coords'!A$89:E$194,5,FALSE)</f>
        <v>5189786.1225000005</v>
      </c>
      <c r="M108" s="43">
        <f t="shared" si="28"/>
        <v>-1.3675999999395572</v>
      </c>
      <c r="N108" s="43">
        <f t="shared" si="29"/>
        <v>0.8409000001847744</v>
      </c>
      <c r="O108" s="43">
        <f t="shared" si="30"/>
        <v>1.6054415499000363</v>
      </c>
      <c r="P108" s="45">
        <f t="shared" si="31"/>
        <v>2.5774425701454309</v>
      </c>
      <c r="Q108" s="74"/>
      <c r="R108" s="74"/>
      <c r="S108" s="40">
        <v>10</v>
      </c>
    </row>
    <row r="109" spans="1:19" x14ac:dyDescent="0.3">
      <c r="A109" s="39" t="s">
        <v>262</v>
      </c>
      <c r="B109" s="39">
        <v>5187661.4659000002</v>
      </c>
      <c r="C109" s="39">
        <v>556693.19949999999</v>
      </c>
      <c r="D109" s="39">
        <v>533.98009999999999</v>
      </c>
      <c r="E109" s="39" t="s">
        <v>275</v>
      </c>
      <c r="F109" s="39">
        <v>5189806.7492000004</v>
      </c>
      <c r="G109" s="39">
        <v>487836.90139999997</v>
      </c>
      <c r="H109" s="39">
        <v>330.74349999999998</v>
      </c>
      <c r="I109" s="39">
        <v>9.1561000000000003</v>
      </c>
      <c r="J109" s="46">
        <v>0</v>
      </c>
      <c r="K109" s="43">
        <f>VLOOKUP(TRIM(E109),'Hub coords'!A$89:E$194,4,FALSE)</f>
        <v>487836.50140000001</v>
      </c>
      <c r="L109" s="43">
        <f>VLOOKUP(TRIM(E109),'Hub coords'!A$89:E$194,5,FALSE)</f>
        <v>5189807.4275000002</v>
      </c>
      <c r="M109" s="43">
        <f t="shared" si="28"/>
        <v>-0.3999999999650754</v>
      </c>
      <c r="N109" s="43">
        <f t="shared" si="29"/>
        <v>0.67829999979585409</v>
      </c>
      <c r="O109" s="43">
        <f t="shared" si="30"/>
        <v>0.78745850030024822</v>
      </c>
      <c r="P109" s="45">
        <f t="shared" si="31"/>
        <v>0.62009088969511605</v>
      </c>
      <c r="Q109" s="74"/>
      <c r="R109" s="74"/>
      <c r="S109" s="40">
        <v>8</v>
      </c>
    </row>
    <row r="110" spans="1:19" x14ac:dyDescent="0.3">
      <c r="A110" s="39" t="s">
        <v>284</v>
      </c>
      <c r="B110" s="39">
        <v>5187661.4659000002</v>
      </c>
      <c r="C110" s="39">
        <v>556693.19949999999</v>
      </c>
      <c r="D110" s="39">
        <v>533.98009999999999</v>
      </c>
      <c r="E110" s="39" t="s">
        <v>291</v>
      </c>
      <c r="F110" s="39">
        <v>5189848.5985000003</v>
      </c>
      <c r="G110" s="39">
        <v>487852.38010000001</v>
      </c>
      <c r="H110" s="39">
        <v>309.4085</v>
      </c>
      <c r="I110" s="39">
        <v>5.6524999999999999</v>
      </c>
      <c r="J110" s="46">
        <v>0</v>
      </c>
      <c r="K110" s="43">
        <f>VLOOKUP(TRIM(E110),'Hub coords'!A$89:E$194,4,FALSE)</f>
        <v>487852.91840000002</v>
      </c>
      <c r="L110" s="43">
        <f>VLOOKUP(TRIM(E110),'Hub coords'!A$89:E$194,5,FALSE)</f>
        <v>5189849.3285000008</v>
      </c>
      <c r="M110" s="43">
        <f t="shared" si="28"/>
        <v>0.5383000000147149</v>
      </c>
      <c r="N110" s="43">
        <f t="shared" si="29"/>
        <v>0.73000000044703484</v>
      </c>
      <c r="O110" s="43">
        <f t="shared" si="30"/>
        <v>0.90700986249792948</v>
      </c>
      <c r="P110" s="45">
        <f t="shared" si="31"/>
        <v>0.82266689066851295</v>
      </c>
      <c r="Q110" s="74"/>
      <c r="R110" s="74"/>
      <c r="S110" s="40">
        <v>12</v>
      </c>
    </row>
    <row r="111" spans="1:19" x14ac:dyDescent="0.3">
      <c r="A111" s="39" t="s">
        <v>284</v>
      </c>
      <c r="B111" s="39">
        <v>5187661.4659000002</v>
      </c>
      <c r="C111" s="39">
        <v>556693.19949999999</v>
      </c>
      <c r="D111" s="39">
        <v>533.98009999999999</v>
      </c>
      <c r="E111" s="39" t="s">
        <v>289</v>
      </c>
      <c r="F111" s="39">
        <v>5189605.0892000003</v>
      </c>
      <c r="G111" s="39">
        <v>487820.04950000002</v>
      </c>
      <c r="H111" s="39">
        <v>322.9676</v>
      </c>
      <c r="I111" s="39">
        <v>6.2542</v>
      </c>
      <c r="J111" s="46">
        <v>0</v>
      </c>
      <c r="K111" s="43">
        <f>VLOOKUP(TRIM(E111),'Hub coords'!A$89:E$194,4,FALSE)</f>
        <v>487820.15140000003</v>
      </c>
      <c r="L111" s="43">
        <f>VLOOKUP(TRIM(E111),'Hub coords'!A$89:E$194,5,FALSE)</f>
        <v>5189605.0755000003</v>
      </c>
      <c r="M111" s="43">
        <f t="shared" si="28"/>
        <v>0.10190000000875443</v>
      </c>
      <c r="N111" s="43">
        <f t="shared" si="29"/>
        <v>-1.3700000010430813E-2</v>
      </c>
      <c r="O111" s="43">
        <f t="shared" si="30"/>
        <v>0.10281682742659373</v>
      </c>
      <c r="P111" s="45">
        <f t="shared" si="31"/>
        <v>1.0571300002069958E-2</v>
      </c>
      <c r="Q111" s="74"/>
      <c r="R111" s="74"/>
      <c r="S111" s="40">
        <v>13</v>
      </c>
    </row>
    <row r="112" spans="1:19" x14ac:dyDescent="0.3">
      <c r="A112" s="39" t="s">
        <v>262</v>
      </c>
      <c r="B112" s="39">
        <v>5187661.4659000002</v>
      </c>
      <c r="C112" s="39">
        <v>556693.19949999999</v>
      </c>
      <c r="D112" s="39">
        <v>533.98009999999999</v>
      </c>
      <c r="E112" s="39" t="s">
        <v>266</v>
      </c>
      <c r="F112" s="39">
        <v>5189562.8380000005</v>
      </c>
      <c r="G112" s="39">
        <v>487838.35619999998</v>
      </c>
      <c r="H112" s="39">
        <v>321.55220000000003</v>
      </c>
      <c r="I112" s="39">
        <v>2.3542000000000001</v>
      </c>
      <c r="J112" s="46">
        <v>0</v>
      </c>
      <c r="K112" s="43">
        <f>VLOOKUP(TRIM(E112),'Hub coords'!A$89:E$194,4,FALSE)</f>
        <v>487837.50940000004</v>
      </c>
      <c r="L112" s="43">
        <f>VLOOKUP(TRIM(E112),'Hub coords'!A$89:E$194,5,FALSE)</f>
        <v>5189563.5465000002</v>
      </c>
      <c r="M112" s="43">
        <f t="shared" si="28"/>
        <v>-0.84679999994114041</v>
      </c>
      <c r="N112" s="43">
        <f t="shared" si="29"/>
        <v>0.70849999971687794</v>
      </c>
      <c r="O112" s="43">
        <f t="shared" si="30"/>
        <v>1.1041025720009583</v>
      </c>
      <c r="P112" s="45">
        <f t="shared" si="31"/>
        <v>1.2190424894991312</v>
      </c>
      <c r="Q112" s="74"/>
      <c r="R112" s="74"/>
      <c r="S112" s="40">
        <v>9</v>
      </c>
    </row>
    <row r="113" spans="1:19" x14ac:dyDescent="0.3">
      <c r="A113" s="39" t="s">
        <v>262</v>
      </c>
      <c r="B113" s="39">
        <v>5187661.4659000002</v>
      </c>
      <c r="C113" s="39">
        <v>556693.19949999999</v>
      </c>
      <c r="D113" s="39">
        <v>533.98009999999999</v>
      </c>
      <c r="E113" s="39" t="s">
        <v>263</v>
      </c>
      <c r="F113" s="39">
        <v>5189498.6558999997</v>
      </c>
      <c r="G113" s="39">
        <v>487966.69579999999</v>
      </c>
      <c r="H113" s="39">
        <v>310.42489999999998</v>
      </c>
      <c r="I113" s="39">
        <v>4.5327000000000002</v>
      </c>
      <c r="J113" s="46">
        <v>0</v>
      </c>
      <c r="K113" s="43">
        <f>VLOOKUP(TRIM(E113),'Hub coords'!A$89:E$194,4,FALSE)</f>
        <v>487966.29640000005</v>
      </c>
      <c r="L113" s="43">
        <f>VLOOKUP(TRIM(E113),'Hub coords'!A$89:E$194,5,FALSE)</f>
        <v>5189499.7715000007</v>
      </c>
      <c r="M113" s="43">
        <f t="shared" si="28"/>
        <v>-0.39939999993657693</v>
      </c>
      <c r="N113" s="43">
        <f t="shared" si="29"/>
        <v>1.1156000010669231</v>
      </c>
      <c r="O113" s="43">
        <f t="shared" si="30"/>
        <v>1.1849403876692941</v>
      </c>
      <c r="P113" s="45">
        <f t="shared" si="31"/>
        <v>1.404083722329857</v>
      </c>
      <c r="Q113" s="74"/>
      <c r="R113" s="74"/>
      <c r="S113" s="40">
        <v>10</v>
      </c>
    </row>
    <row r="114" spans="1:19" x14ac:dyDescent="0.3">
      <c r="A114" s="39" t="s">
        <v>284</v>
      </c>
      <c r="B114" s="39">
        <v>5187661.4659000002</v>
      </c>
      <c r="C114" s="39">
        <v>556693.19949999999</v>
      </c>
      <c r="D114" s="39">
        <v>533.98009999999999</v>
      </c>
      <c r="E114" s="39" t="s">
        <v>287</v>
      </c>
      <c r="F114" s="39">
        <v>5189534.1908</v>
      </c>
      <c r="G114" s="39">
        <v>488066.185</v>
      </c>
      <c r="H114" s="39">
        <v>318.65620000000001</v>
      </c>
      <c r="I114" s="39">
        <v>3.4137</v>
      </c>
      <c r="J114" s="46">
        <v>0</v>
      </c>
      <c r="K114" s="43">
        <f>VLOOKUP(TRIM(E114),'Hub coords'!A$89:E$194,4,FALSE)</f>
        <v>488065.66940000001</v>
      </c>
      <c r="L114" s="43">
        <f>VLOOKUP(TRIM(E114),'Hub coords'!A$89:E$194,5,FALSE)</f>
        <v>5189534.6405000007</v>
      </c>
      <c r="M114" s="43">
        <f t="shared" si="28"/>
        <v>-0.51559999998426065</v>
      </c>
      <c r="N114" s="43">
        <f t="shared" si="29"/>
        <v>0.44970000069588423</v>
      </c>
      <c r="O114" s="43">
        <f t="shared" si="30"/>
        <v>0.68415893665846961</v>
      </c>
      <c r="P114" s="45">
        <f t="shared" si="31"/>
        <v>0.46807345060964783</v>
      </c>
      <c r="Q114" s="74"/>
      <c r="R114" s="74"/>
      <c r="S114" s="40">
        <v>13</v>
      </c>
    </row>
    <row r="115" spans="1:19" x14ac:dyDescent="0.3">
      <c r="A115" s="39" t="s">
        <v>284</v>
      </c>
      <c r="B115" s="39">
        <v>5187661.4659000002</v>
      </c>
      <c r="C115" s="39">
        <v>556693.19949999999</v>
      </c>
      <c r="D115" s="39">
        <v>533.98009999999999</v>
      </c>
      <c r="E115" s="39" t="s">
        <v>288</v>
      </c>
      <c r="F115" s="39">
        <v>5189581.2936000004</v>
      </c>
      <c r="G115" s="39">
        <v>488004.21629999997</v>
      </c>
      <c r="H115" s="39">
        <v>311.7627</v>
      </c>
      <c r="I115" s="39">
        <v>5.3708</v>
      </c>
      <c r="J115" s="46">
        <v>0</v>
      </c>
      <c r="K115" s="43">
        <f>VLOOKUP(TRIM(E115),'Hub coords'!A$89:E$194,4,FALSE)</f>
        <v>488003.82940000005</v>
      </c>
      <c r="L115" s="43">
        <f>VLOOKUP(TRIM(E115),'Hub coords'!A$89:E$194,5,FALSE)</f>
        <v>5189582.0975000001</v>
      </c>
      <c r="M115" s="43">
        <f t="shared" si="28"/>
        <v>-0.3868999999249354</v>
      </c>
      <c r="N115" s="43">
        <f t="shared" si="29"/>
        <v>0.80389999970793724</v>
      </c>
      <c r="O115" s="43">
        <f t="shared" si="30"/>
        <v>0.89215851700935778</v>
      </c>
      <c r="P115" s="45">
        <f t="shared" si="31"/>
        <v>0.79594681947233648</v>
      </c>
      <c r="Q115" s="74"/>
      <c r="R115" s="74"/>
      <c r="S115" s="40">
        <v>11</v>
      </c>
    </row>
    <row r="116" spans="1:19" x14ac:dyDescent="0.3">
      <c r="A116" s="39" t="s">
        <v>284</v>
      </c>
      <c r="B116" s="39">
        <v>5187661.4659000002</v>
      </c>
      <c r="C116" s="39">
        <v>556693.19949999999</v>
      </c>
      <c r="D116" s="39">
        <v>533.98009999999999</v>
      </c>
      <c r="E116" s="39" t="s">
        <v>292</v>
      </c>
      <c r="F116" s="39">
        <v>5189806.1034000004</v>
      </c>
      <c r="G116" s="39">
        <v>488058.99660000001</v>
      </c>
      <c r="H116" s="39">
        <v>292.11</v>
      </c>
      <c r="I116" s="39">
        <v>5.2207999999999997</v>
      </c>
      <c r="J116" s="46">
        <v>0</v>
      </c>
      <c r="K116" s="43">
        <f>VLOOKUP(TRIM(E116),'Hub coords'!A$89:E$194,4,FALSE)</f>
        <v>488059.60840000003</v>
      </c>
      <c r="L116" s="43">
        <f>VLOOKUP(TRIM(E116),'Hub coords'!A$89:E$194,5,FALSE)</f>
        <v>5189806.1515000006</v>
      </c>
      <c r="M116" s="43">
        <f t="shared" si="28"/>
        <v>0.61180000001331791</v>
      </c>
      <c r="N116" s="43">
        <f t="shared" si="29"/>
        <v>4.8100000247359276E-2</v>
      </c>
      <c r="O116" s="43">
        <f t="shared" si="30"/>
        <v>0.61368790931555084</v>
      </c>
      <c r="P116" s="45">
        <f t="shared" si="31"/>
        <v>0.37661285004009176</v>
      </c>
      <c r="Q116" s="74"/>
      <c r="R116" s="74"/>
      <c r="S116" s="40">
        <v>13</v>
      </c>
    </row>
    <row r="117" spans="1:19" x14ac:dyDescent="0.3">
      <c r="A117" s="39" t="s">
        <v>284</v>
      </c>
      <c r="B117" s="39">
        <v>5187661.4659000002</v>
      </c>
      <c r="C117" s="39">
        <v>556693.19949999999</v>
      </c>
      <c r="D117" s="39">
        <v>533.98009999999999</v>
      </c>
      <c r="E117" s="39" t="s">
        <v>295</v>
      </c>
      <c r="F117" s="39">
        <v>5189815.5882999999</v>
      </c>
      <c r="G117" s="39">
        <v>488050.31630000001</v>
      </c>
      <c r="H117" s="39">
        <v>301.83530000000002</v>
      </c>
      <c r="I117" s="39">
        <v>6.0731000000000002</v>
      </c>
      <c r="J117" s="46">
        <v>0</v>
      </c>
      <c r="K117" s="43">
        <f>VLOOKUP(TRIM(E117),'Hub coords'!A$89:E$194,4,FALSE)</f>
        <v>488048.62240000005</v>
      </c>
      <c r="L117" s="43">
        <f>VLOOKUP(TRIM(E117),'Hub coords'!A$89:E$194,5,FALSE)</f>
        <v>5189815.9575000005</v>
      </c>
      <c r="M117" s="43">
        <f t="shared" si="28"/>
        <v>-1.6938999999547377</v>
      </c>
      <c r="N117" s="43">
        <f t="shared" si="29"/>
        <v>0.36920000053942204</v>
      </c>
      <c r="O117" s="43">
        <f t="shared" si="30"/>
        <v>1.7336683218669509</v>
      </c>
      <c r="P117" s="45">
        <f t="shared" si="31"/>
        <v>3.0056058502449696</v>
      </c>
      <c r="Q117" s="74"/>
      <c r="R117" s="74"/>
      <c r="S117" s="40">
        <v>13</v>
      </c>
    </row>
    <row r="118" spans="1:19" x14ac:dyDescent="0.3">
      <c r="A118" s="39" t="s">
        <v>284</v>
      </c>
      <c r="B118" s="39">
        <v>5187661.4659000002</v>
      </c>
      <c r="C118" s="39">
        <v>556693.19949999999</v>
      </c>
      <c r="D118" s="39">
        <v>533.98009999999999</v>
      </c>
      <c r="E118" s="39" t="s">
        <v>294</v>
      </c>
      <c r="F118" s="39">
        <v>5189167.2646000003</v>
      </c>
      <c r="G118" s="39">
        <v>487755.3113</v>
      </c>
      <c r="H118" s="39">
        <v>347.9153</v>
      </c>
      <c r="I118" s="39">
        <v>6.6269999999999998</v>
      </c>
      <c r="J118" s="46">
        <v>0</v>
      </c>
      <c r="K118" s="43">
        <f>VLOOKUP(TRIM(E118),'Hub coords'!A$89:E$194,4,FALSE)</f>
        <v>487756.00940000004</v>
      </c>
      <c r="L118" s="43">
        <f>VLOOKUP(TRIM(E118),'Hub coords'!A$89:E$194,5,FALSE)</f>
        <v>5189165.6335000005</v>
      </c>
      <c r="M118" s="43">
        <f t="shared" si="28"/>
        <v>0.6981000000378117</v>
      </c>
      <c r="N118" s="43">
        <f t="shared" si="29"/>
        <v>-1.6310999998822808</v>
      </c>
      <c r="O118" s="43">
        <f t="shared" si="30"/>
        <v>1.7742127323601218</v>
      </c>
      <c r="P118" s="45">
        <f t="shared" si="31"/>
        <v>3.1478308196687692</v>
      </c>
      <c r="Q118" s="74"/>
      <c r="R118" s="74"/>
      <c r="S118" s="40">
        <v>12</v>
      </c>
    </row>
    <row r="119" spans="1:19" x14ac:dyDescent="0.3">
      <c r="A119" s="39" t="s">
        <v>284</v>
      </c>
      <c r="B119" s="39">
        <v>5187661.4659000002</v>
      </c>
      <c r="C119" s="39">
        <v>556693.19949999999</v>
      </c>
      <c r="D119" s="39">
        <v>533.98009999999999</v>
      </c>
      <c r="E119" s="39" t="s">
        <v>293</v>
      </c>
      <c r="F119" s="39">
        <v>5189843.5670999996</v>
      </c>
      <c r="G119" s="39">
        <v>488047.85509999999</v>
      </c>
      <c r="H119" s="39">
        <v>292.0548</v>
      </c>
      <c r="I119" s="39">
        <v>6.4612999999999996</v>
      </c>
      <c r="J119" s="46">
        <v>0</v>
      </c>
      <c r="K119" s="43">
        <f>VLOOKUP(TRIM(E119),'Hub coords'!A$89:E$194,4,FALSE)</f>
        <v>488047.29640000005</v>
      </c>
      <c r="L119" s="43">
        <f>VLOOKUP(TRIM(E119),'Hub coords'!A$89:E$194,5,FALSE)</f>
        <v>5189841.7215</v>
      </c>
      <c r="M119" s="43">
        <f t="shared" si="28"/>
        <v>-0.55869999993592501</v>
      </c>
      <c r="N119" s="43">
        <f t="shared" si="29"/>
        <v>-1.8455999996513128</v>
      </c>
      <c r="O119" s="43">
        <f t="shared" si="30"/>
        <v>1.9283114501141481</v>
      </c>
      <c r="P119" s="45">
        <f t="shared" si="31"/>
        <v>3.7183850486413283</v>
      </c>
      <c r="Q119" s="74"/>
      <c r="R119" s="74"/>
      <c r="S119" s="40">
        <v>12</v>
      </c>
    </row>
    <row r="120" spans="1:19" x14ac:dyDescent="0.3">
      <c r="A120" s="39" t="s">
        <v>262</v>
      </c>
      <c r="B120" s="39">
        <v>5187661.4659000002</v>
      </c>
      <c r="C120" s="39">
        <v>556693.19949999999</v>
      </c>
      <c r="D120" s="39">
        <v>533.98009999999999</v>
      </c>
      <c r="E120" s="39" t="s">
        <v>541</v>
      </c>
      <c r="F120" s="39">
        <v>5189869.5625</v>
      </c>
      <c r="G120" s="39">
        <v>488015.6164</v>
      </c>
      <c r="H120" s="39">
        <v>292.35059999999999</v>
      </c>
      <c r="I120" s="39">
        <v>3.7774000000000001</v>
      </c>
      <c r="J120" s="46">
        <v>0</v>
      </c>
      <c r="K120" s="43">
        <f>VLOOKUP(TRIM(E120),'Hub coords'!A$89:E$194,4,FALSE)</f>
        <v>488015.69576465449</v>
      </c>
      <c r="L120" s="43">
        <f>VLOOKUP(TRIM(E120),'Hub coords'!A$89:E$194,5,FALSE)</f>
        <v>5189870.846538106</v>
      </c>
      <c r="M120" s="43">
        <f t="shared" si="28"/>
        <v>7.9364654491655529E-2</v>
      </c>
      <c r="N120" s="43">
        <f t="shared" si="29"/>
        <v>1.2840381059795618</v>
      </c>
      <c r="O120" s="43">
        <f t="shared" si="30"/>
        <v>1.2864884787630864</v>
      </c>
      <c r="P120" s="45">
        <f t="shared" si="31"/>
        <v>1.65505260599016</v>
      </c>
      <c r="Q120" s="74"/>
      <c r="R120" s="74"/>
      <c r="S120" s="40">
        <v>9</v>
      </c>
    </row>
    <row r="121" spans="1:19" x14ac:dyDescent="0.3">
      <c r="A121" s="39" t="s">
        <v>296</v>
      </c>
      <c r="B121" s="39">
        <v>5187661.4659000002</v>
      </c>
      <c r="C121" s="39">
        <v>556693.19949999999</v>
      </c>
      <c r="D121" s="39">
        <v>533.98009999999999</v>
      </c>
      <c r="E121" s="39" t="s">
        <v>298</v>
      </c>
      <c r="F121" s="39">
        <v>5189137.0400999999</v>
      </c>
      <c r="G121" s="39">
        <v>487771.1079</v>
      </c>
      <c r="H121" s="39">
        <v>337.11660000000001</v>
      </c>
      <c r="I121" s="39">
        <v>5.3791000000000002</v>
      </c>
      <c r="J121" s="46">
        <v>0</v>
      </c>
      <c r="K121" s="43">
        <f>VLOOKUP(TRIM(E121),'Hub coords'!A$89:E$194,4,FALSE)</f>
        <v>487770.48440000002</v>
      </c>
      <c r="L121" s="43">
        <f>VLOOKUP(TRIM(E121),'Hub coords'!A$89:E$194,5,FALSE)</f>
        <v>5189137.1405000007</v>
      </c>
      <c r="M121" s="43">
        <f t="shared" si="28"/>
        <v>-0.62349999998696148</v>
      </c>
      <c r="N121" s="43">
        <f t="shared" si="29"/>
        <v>0.10040000081062317</v>
      </c>
      <c r="O121" s="43">
        <f t="shared" si="30"/>
        <v>0.63153179662350656</v>
      </c>
      <c r="P121" s="45">
        <f t="shared" si="31"/>
        <v>0.39883241014651405</v>
      </c>
      <c r="Q121" s="74"/>
      <c r="R121" s="74"/>
      <c r="S121" s="40">
        <v>11</v>
      </c>
    </row>
    <row r="122" spans="1:19" x14ac:dyDescent="0.3">
      <c r="A122" s="39" t="s">
        <v>277</v>
      </c>
      <c r="B122" s="39">
        <v>5187661.4659000002</v>
      </c>
      <c r="C122" s="39">
        <v>556693.19949999999</v>
      </c>
      <c r="D122" s="39">
        <v>533.98009999999999</v>
      </c>
      <c r="E122" s="39" t="s">
        <v>278</v>
      </c>
      <c r="F122" s="39">
        <v>5189855.9841</v>
      </c>
      <c r="G122" s="39">
        <v>487975.57059999998</v>
      </c>
      <c r="H122" s="39">
        <v>293.4597</v>
      </c>
      <c r="I122" s="39">
        <v>6.0236999999999998</v>
      </c>
      <c r="J122" s="46">
        <v>0</v>
      </c>
      <c r="K122" s="43">
        <f>VLOOKUP(TRIM(E122),'Hub coords'!A$89:E$194,4,FALSE)</f>
        <v>487975.32740000001</v>
      </c>
      <c r="L122" s="43">
        <f>VLOOKUP(TRIM(E122),'Hub coords'!A$89:E$194,5,FALSE)</f>
        <v>5189856.6405000007</v>
      </c>
      <c r="M122" s="43">
        <f t="shared" si="28"/>
        <v>-0.24319999996805564</v>
      </c>
      <c r="N122" s="43">
        <f t="shared" si="29"/>
        <v>0.65640000067651272</v>
      </c>
      <c r="O122" s="43">
        <f t="shared" si="30"/>
        <v>0.70000514346152354</v>
      </c>
      <c r="P122" s="45">
        <f t="shared" si="31"/>
        <v>0.49000720087258814</v>
      </c>
      <c r="Q122" s="74"/>
      <c r="R122" s="74"/>
      <c r="S122" s="40">
        <v>10</v>
      </c>
    </row>
    <row r="123" spans="1:19" x14ac:dyDescent="0.3">
      <c r="A123" s="39" t="s">
        <v>296</v>
      </c>
      <c r="B123" s="39">
        <v>5187661.4659000002</v>
      </c>
      <c r="C123" s="39">
        <v>556693.19949999999</v>
      </c>
      <c r="D123" s="39">
        <v>533.98009999999999</v>
      </c>
      <c r="E123" s="39" t="s">
        <v>297</v>
      </c>
      <c r="F123" s="39">
        <v>5189140.9735000003</v>
      </c>
      <c r="G123" s="39">
        <v>487820.84649999999</v>
      </c>
      <c r="H123" s="39">
        <v>345.30149999999998</v>
      </c>
      <c r="I123" s="39">
        <v>7.0331000000000001</v>
      </c>
      <c r="J123" s="46">
        <v>0</v>
      </c>
      <c r="K123" s="43">
        <f>VLOOKUP(TRIM(E123),'Hub coords'!A$89:E$194,4,FALSE)</f>
        <v>487822.16540000006</v>
      </c>
      <c r="L123" s="43">
        <f>VLOOKUP(TRIM(E123),'Hub coords'!A$89:E$194,5,FALSE)</f>
        <v>5189140.4065000005</v>
      </c>
      <c r="M123" s="43">
        <f t="shared" si="28"/>
        <v>1.318900000071153</v>
      </c>
      <c r="N123" s="43">
        <f t="shared" si="29"/>
        <v>-0.5669999998062849</v>
      </c>
      <c r="O123" s="43">
        <f t="shared" si="30"/>
        <v>1.4356135308529294</v>
      </c>
      <c r="P123" s="45">
        <f t="shared" si="31"/>
        <v>2.0609862099680147</v>
      </c>
      <c r="Q123" s="74"/>
      <c r="R123" s="74"/>
      <c r="S123" s="40">
        <v>10</v>
      </c>
    </row>
    <row r="124" spans="1:19" x14ac:dyDescent="0.3">
      <c r="A124" s="39" t="s">
        <v>284</v>
      </c>
      <c r="B124" s="39">
        <v>5187661.4659000002</v>
      </c>
      <c r="C124" s="39">
        <v>556693.19949999999</v>
      </c>
      <c r="D124" s="39">
        <v>533.98009999999999</v>
      </c>
      <c r="E124" s="39" t="s">
        <v>286</v>
      </c>
      <c r="F124" s="39">
        <v>5189140.2325999998</v>
      </c>
      <c r="G124" s="39">
        <v>487739.0895</v>
      </c>
      <c r="H124" s="39">
        <v>333.97300000000001</v>
      </c>
      <c r="I124" s="39">
        <v>4.4911000000000003</v>
      </c>
      <c r="J124" s="46">
        <v>0</v>
      </c>
      <c r="K124" s="43">
        <f>VLOOKUP(TRIM(E124),'Hub coords'!A$89:E$194,4,FALSE)</f>
        <v>487738.36340000003</v>
      </c>
      <c r="L124" s="43">
        <f>VLOOKUP(TRIM(E124),'Hub coords'!A$89:E$194,5,FALSE)</f>
        <v>5189139.6984999999</v>
      </c>
      <c r="M124" s="43">
        <f t="shared" si="28"/>
        <v>-0.72609999997075647</v>
      </c>
      <c r="N124" s="43">
        <f t="shared" si="29"/>
        <v>-0.5340999998152256</v>
      </c>
      <c r="O124" s="43">
        <f t="shared" si="30"/>
        <v>0.90137895458023454</v>
      </c>
      <c r="P124" s="45">
        <f t="shared" si="31"/>
        <v>0.8124840197601565</v>
      </c>
      <c r="Q124" s="74"/>
      <c r="R124" s="74"/>
      <c r="S124" s="40">
        <v>11</v>
      </c>
    </row>
    <row r="125" spans="1:19" x14ac:dyDescent="0.3">
      <c r="A125" s="39" t="s">
        <v>277</v>
      </c>
      <c r="B125" s="39">
        <v>5187661.4659000002</v>
      </c>
      <c r="C125" s="39">
        <v>556693.19949999999</v>
      </c>
      <c r="D125" s="39">
        <v>533.98009999999999</v>
      </c>
      <c r="E125" s="39" t="s">
        <v>283</v>
      </c>
      <c r="F125" s="39">
        <v>5189815.1118999999</v>
      </c>
      <c r="G125" s="39">
        <v>488033.9547</v>
      </c>
      <c r="H125" s="39">
        <v>289.49630000000002</v>
      </c>
      <c r="I125" s="39">
        <v>5.5227000000000004</v>
      </c>
      <c r="J125" s="46">
        <v>0</v>
      </c>
      <c r="K125" s="43">
        <f>VLOOKUP(TRIM(E125),'Hub coords'!A$89:E$194,4,FALSE)</f>
        <v>488032.34240000002</v>
      </c>
      <c r="L125" s="43">
        <f>VLOOKUP(TRIM(E125),'Hub coords'!A$89:E$194,5,FALSE)</f>
        <v>5189812.1225000005</v>
      </c>
      <c r="M125" s="43">
        <f t="shared" si="28"/>
        <v>-1.612299999978859</v>
      </c>
      <c r="N125" s="43">
        <f t="shared" si="29"/>
        <v>-2.9893999993801117</v>
      </c>
      <c r="O125" s="43">
        <f t="shared" si="30"/>
        <v>3.3964722354563182</v>
      </c>
      <c r="P125" s="45">
        <f t="shared" si="31"/>
        <v>11.536023646225638</v>
      </c>
      <c r="Q125" s="74"/>
      <c r="R125" s="74"/>
      <c r="S125" s="40">
        <v>7</v>
      </c>
    </row>
    <row r="126" spans="1:19" x14ac:dyDescent="0.3">
      <c r="A126" s="39" t="s">
        <v>262</v>
      </c>
      <c r="B126" s="39">
        <v>5187661.4659000002</v>
      </c>
      <c r="C126" s="39">
        <v>556693.19949999999</v>
      </c>
      <c r="D126" s="39">
        <v>533.98009999999999</v>
      </c>
      <c r="E126" s="39" t="s">
        <v>268</v>
      </c>
      <c r="F126" s="39">
        <v>5189580.6655000001</v>
      </c>
      <c r="G126" s="39">
        <v>487873.8468</v>
      </c>
      <c r="H126" s="39">
        <v>316.54919999999998</v>
      </c>
      <c r="I126" s="39">
        <v>2.2328000000000001</v>
      </c>
      <c r="J126" s="46">
        <v>0</v>
      </c>
      <c r="K126" s="43">
        <f>VLOOKUP(TRIM(E126),'Hub coords'!A$89:E$194,4,FALSE)</f>
        <v>487871.8934</v>
      </c>
      <c r="L126" s="43">
        <f>VLOOKUP(TRIM(E126),'Hub coords'!A$89:E$194,5,FALSE)</f>
        <v>5189581.3425000003</v>
      </c>
      <c r="M126" s="43">
        <f t="shared" si="28"/>
        <v>-1.9533999999985099</v>
      </c>
      <c r="N126" s="43">
        <f t="shared" si="29"/>
        <v>0.67700000014156103</v>
      </c>
      <c r="O126" s="43">
        <f t="shared" si="30"/>
        <v>2.0673897939638408</v>
      </c>
      <c r="P126" s="45">
        <f t="shared" si="31"/>
        <v>4.2741005601858522</v>
      </c>
      <c r="Q126" s="74"/>
      <c r="R126" s="74"/>
      <c r="S126" s="40">
        <v>8</v>
      </c>
    </row>
    <row r="127" spans="1:19" x14ac:dyDescent="0.3">
      <c r="A127" s="39" t="s">
        <v>262</v>
      </c>
      <c r="B127" s="39">
        <v>5187661.4659000002</v>
      </c>
      <c r="C127" s="39">
        <v>556693.19949999999</v>
      </c>
      <c r="D127" s="39">
        <v>533.98009999999999</v>
      </c>
      <c r="E127" s="39" t="s">
        <v>270</v>
      </c>
      <c r="F127" s="39">
        <v>5189657.9532000003</v>
      </c>
      <c r="G127" s="39">
        <v>487873.02860000002</v>
      </c>
      <c r="H127" s="39">
        <v>315.52249999999998</v>
      </c>
      <c r="I127" s="39">
        <v>3.8170000000000002</v>
      </c>
      <c r="J127" s="46">
        <v>0</v>
      </c>
      <c r="K127" s="43">
        <f>VLOOKUP(TRIM(E127),'Hub coords'!A$89:E$194,4,FALSE)</f>
        <v>487871.70540000004</v>
      </c>
      <c r="L127" s="43">
        <f>VLOOKUP(TRIM(E127),'Hub coords'!A$89:E$194,5,FALSE)</f>
        <v>5189657.7755000005</v>
      </c>
      <c r="M127" s="43">
        <f t="shared" si="28"/>
        <v>-1.3231999999843538</v>
      </c>
      <c r="N127" s="43">
        <f t="shared" si="29"/>
        <v>-0.17769999988377094</v>
      </c>
      <c r="O127" s="43">
        <f t="shared" si="30"/>
        <v>1.3350788478278299</v>
      </c>
      <c r="P127" s="45">
        <f t="shared" si="31"/>
        <v>1.7824355299172858</v>
      </c>
      <c r="Q127" s="74"/>
      <c r="R127" s="74"/>
      <c r="S127" s="40">
        <v>9</v>
      </c>
    </row>
    <row r="128" spans="1:19" x14ac:dyDescent="0.3">
      <c r="A128" s="39" t="s">
        <v>262</v>
      </c>
      <c r="B128" s="39">
        <v>5187661.4659000002</v>
      </c>
      <c r="C128" s="39">
        <v>556693.19949999999</v>
      </c>
      <c r="D128" s="39">
        <v>533.98009999999999</v>
      </c>
      <c r="E128" s="39" t="s">
        <v>269</v>
      </c>
      <c r="F128" s="39">
        <v>5189733.5093999999</v>
      </c>
      <c r="G128" s="39">
        <v>487873.3395</v>
      </c>
      <c r="H128" s="39">
        <v>312.8621</v>
      </c>
      <c r="I128" s="39">
        <v>2.7305999999999999</v>
      </c>
      <c r="J128" s="46">
        <v>0</v>
      </c>
      <c r="K128" s="43">
        <f>VLOOKUP(TRIM(E128),'Hub coords'!A$89:E$194,4,FALSE)</f>
        <v>487871.66440000001</v>
      </c>
      <c r="L128" s="43">
        <f>VLOOKUP(TRIM(E128),'Hub coords'!A$89:E$194,5,FALSE)</f>
        <v>5189733.6025</v>
      </c>
      <c r="M128" s="43">
        <f t="shared" si="28"/>
        <v>-1.6750999999931082</v>
      </c>
      <c r="N128" s="43">
        <f t="shared" si="29"/>
        <v>9.310000017285347E-2</v>
      </c>
      <c r="O128" s="43">
        <f t="shared" si="30"/>
        <v>1.6776851969332913</v>
      </c>
      <c r="P128" s="45">
        <f t="shared" si="31"/>
        <v>2.8146276200090963</v>
      </c>
      <c r="Q128" s="74"/>
      <c r="R128" s="74"/>
      <c r="S128" s="40">
        <v>9</v>
      </c>
    </row>
    <row r="129" spans="1:19" x14ac:dyDescent="0.3">
      <c r="A129" s="39" t="s">
        <v>284</v>
      </c>
      <c r="B129" s="39">
        <v>5187661.4659000002</v>
      </c>
      <c r="C129" s="39">
        <v>556693.19949999999</v>
      </c>
      <c r="D129" s="39">
        <v>533.98009999999999</v>
      </c>
      <c r="E129" s="39" t="s">
        <v>285</v>
      </c>
      <c r="F129" s="39">
        <v>5189808.6239</v>
      </c>
      <c r="G129" s="39">
        <v>487872.71990000003</v>
      </c>
      <c r="H129" s="39">
        <v>321.80849999999998</v>
      </c>
      <c r="I129" s="39">
        <v>7.5277000000000003</v>
      </c>
      <c r="J129" s="46">
        <v>0</v>
      </c>
      <c r="K129" s="43">
        <f>VLOOKUP(TRIM(E129),'Hub coords'!A$89:E$194,4,FALSE)</f>
        <v>487872.52740000002</v>
      </c>
      <c r="L129" s="43">
        <f>VLOOKUP(TRIM(E129),'Hub coords'!A$89:E$194,5,FALSE)</f>
        <v>5189809.6665000003</v>
      </c>
      <c r="M129" s="43">
        <f t="shared" si="28"/>
        <v>-0.19250000000465661</v>
      </c>
      <c r="N129" s="43">
        <f t="shared" si="29"/>
        <v>1.0426000002771616</v>
      </c>
      <c r="O129" s="43">
        <f t="shared" si="30"/>
        <v>1.0602221515228449</v>
      </c>
      <c r="P129" s="45">
        <f t="shared" si="31"/>
        <v>1.1240710105797305</v>
      </c>
      <c r="Q129" s="74"/>
      <c r="R129" s="74"/>
      <c r="S129" s="40">
        <v>12</v>
      </c>
    </row>
    <row r="130" spans="1:19" x14ac:dyDescent="0.3">
      <c r="A130" s="39" t="s">
        <v>277</v>
      </c>
      <c r="B130" s="39">
        <v>5187661.4659000002</v>
      </c>
      <c r="C130" s="39">
        <v>556693.19949999999</v>
      </c>
      <c r="D130" s="39">
        <v>533.98009999999999</v>
      </c>
      <c r="E130" s="39" t="s">
        <v>282</v>
      </c>
      <c r="F130" s="39">
        <v>5189888.5733000003</v>
      </c>
      <c r="G130" s="39">
        <v>488031.35759999999</v>
      </c>
      <c r="H130" s="39">
        <v>285.05040000000002</v>
      </c>
      <c r="I130" s="39">
        <v>3.9167000000000001</v>
      </c>
      <c r="J130" s="46">
        <v>0</v>
      </c>
      <c r="K130" s="43">
        <f>VLOOKUP(TRIM(E130),'Hub coords'!A$89:E$194,4,FALSE)</f>
        <v>488030.87040000001</v>
      </c>
      <c r="L130" s="43">
        <f>VLOOKUP(TRIM(E130),'Hub coords'!A$89:E$194,5,FALSE)</f>
        <v>5189887.7975000003</v>
      </c>
      <c r="M130" s="43">
        <f t="shared" si="28"/>
        <v>-0.48719999997410923</v>
      </c>
      <c r="N130" s="43">
        <f t="shared" si="29"/>
        <v>-0.7757999999448657</v>
      </c>
      <c r="O130" s="43">
        <f t="shared" si="30"/>
        <v>0.91609468936853122</v>
      </c>
      <c r="P130" s="45">
        <f t="shared" si="31"/>
        <v>0.83922947988922569</v>
      </c>
      <c r="Q130" s="74"/>
      <c r="R130" s="74"/>
      <c r="S130" s="40">
        <v>7</v>
      </c>
    </row>
    <row r="131" spans="1:19" x14ac:dyDescent="0.3">
      <c r="A131" s="39" t="s">
        <v>262</v>
      </c>
      <c r="B131" s="39">
        <v>5187661.4659000002</v>
      </c>
      <c r="C131" s="39">
        <v>556693.19949999999</v>
      </c>
      <c r="D131" s="39">
        <v>533.98009999999999</v>
      </c>
      <c r="E131" s="39" t="s">
        <v>264</v>
      </c>
      <c r="F131" s="39">
        <v>5189887.3167000003</v>
      </c>
      <c r="G131" s="39">
        <v>487955.6251</v>
      </c>
      <c r="H131" s="39">
        <v>310.34050000000002</v>
      </c>
      <c r="I131" s="39">
        <v>3.2946</v>
      </c>
      <c r="J131" s="46">
        <v>0</v>
      </c>
      <c r="K131" s="43">
        <f>VLOOKUP(TRIM(E131),'Hub coords'!A$89:E$194,4,FALSE)</f>
        <v>487953.40240000002</v>
      </c>
      <c r="L131" s="43">
        <f>VLOOKUP(TRIM(E131),'Hub coords'!A$89:E$194,5,FALSE)</f>
        <v>5189887.1414999999</v>
      </c>
      <c r="M131" s="43">
        <f t="shared" si="28"/>
        <v>-2.2226999999838881</v>
      </c>
      <c r="N131" s="43">
        <f t="shared" si="29"/>
        <v>-0.17520000040531158</v>
      </c>
      <c r="O131" s="43">
        <f t="shared" si="30"/>
        <v>2.2295942074894248</v>
      </c>
      <c r="P131" s="45">
        <f t="shared" si="31"/>
        <v>4.9710903300703961</v>
      </c>
      <c r="Q131" s="74"/>
      <c r="R131" s="74"/>
      <c r="S131" s="40">
        <v>9</v>
      </c>
    </row>
    <row r="132" spans="1:19" x14ac:dyDescent="0.3">
      <c r="A132" s="39" t="s">
        <v>277</v>
      </c>
      <c r="B132" s="39">
        <v>5187661.4659000002</v>
      </c>
      <c r="C132" s="39">
        <v>556693.19949999999</v>
      </c>
      <c r="D132" s="39">
        <v>533.98009999999999</v>
      </c>
      <c r="E132" s="39" t="s">
        <v>281</v>
      </c>
      <c r="F132" s="39">
        <v>5189808.9209000003</v>
      </c>
      <c r="G132" s="39">
        <v>487954.93079999997</v>
      </c>
      <c r="H132" s="39">
        <v>298.37139999999999</v>
      </c>
      <c r="I132" s="39">
        <v>5.4070999999999998</v>
      </c>
      <c r="J132" s="46">
        <v>0</v>
      </c>
      <c r="K132" s="43">
        <f>VLOOKUP(TRIM(E132),'Hub coords'!A$89:E$194,4,FALSE)</f>
        <v>487954.53240000003</v>
      </c>
      <c r="L132" s="43">
        <f>VLOOKUP(TRIM(E132),'Hub coords'!A$89:E$194,5,FALSE)</f>
        <v>5189811.0734999999</v>
      </c>
      <c r="M132" s="43">
        <f t="shared" si="28"/>
        <v>-0.39839999994728714</v>
      </c>
      <c r="N132" s="43">
        <f t="shared" si="29"/>
        <v>2.1525999996811152</v>
      </c>
      <c r="O132" s="43">
        <f t="shared" si="30"/>
        <v>2.1891572165071049</v>
      </c>
      <c r="P132" s="45">
        <f t="shared" si="31"/>
        <v>4.7924093185851353</v>
      </c>
      <c r="Q132" s="74"/>
      <c r="R132" s="74"/>
      <c r="S132" s="40">
        <v>8</v>
      </c>
    </row>
    <row r="133" spans="1:19" x14ac:dyDescent="0.3">
      <c r="A133" s="39" t="s">
        <v>262</v>
      </c>
      <c r="B133" s="39">
        <v>5187661.4659000002</v>
      </c>
      <c r="C133" s="39">
        <v>556693.19949999999</v>
      </c>
      <c r="D133" s="39">
        <v>533.98009999999999</v>
      </c>
      <c r="E133" s="39" t="s">
        <v>265</v>
      </c>
      <c r="F133" s="39">
        <v>5189735.1169999996</v>
      </c>
      <c r="G133" s="39">
        <v>487957.09580000001</v>
      </c>
      <c r="H133" s="39">
        <v>300.61259999999999</v>
      </c>
      <c r="I133" s="39">
        <v>3.0327999999999999</v>
      </c>
      <c r="J133" s="46">
        <v>0</v>
      </c>
      <c r="K133" s="43">
        <f>VLOOKUP(TRIM(E133),'Hub coords'!A$89:E$194,4,FALSE)</f>
        <v>487956.13340000005</v>
      </c>
      <c r="L133" s="43">
        <f>VLOOKUP(TRIM(E133),'Hub coords'!A$89:E$194,5,FALSE)</f>
        <v>5189733.8505000006</v>
      </c>
      <c r="M133" s="43">
        <f t="shared" si="28"/>
        <v>-0.96239999996032566</v>
      </c>
      <c r="N133" s="43">
        <f t="shared" si="29"/>
        <v>-1.2664999989792705</v>
      </c>
      <c r="O133" s="43">
        <f t="shared" si="30"/>
        <v>1.5906715585997402</v>
      </c>
      <c r="P133" s="45">
        <f t="shared" si="31"/>
        <v>2.5302360073381265</v>
      </c>
      <c r="Q133" s="74"/>
      <c r="R133" s="74"/>
      <c r="S133" s="40">
        <v>7</v>
      </c>
    </row>
    <row r="134" spans="1:19" x14ac:dyDescent="0.3">
      <c r="A134" s="39" t="s">
        <v>262</v>
      </c>
      <c r="B134" s="39">
        <v>5187661.4659000002</v>
      </c>
      <c r="C134" s="39">
        <v>556693.19949999999</v>
      </c>
      <c r="D134" s="39">
        <v>533.98009999999999</v>
      </c>
      <c r="E134" s="39" t="s">
        <v>274</v>
      </c>
      <c r="F134" s="39">
        <v>5189658.1372999996</v>
      </c>
      <c r="G134" s="39">
        <v>487957.6741</v>
      </c>
      <c r="H134" s="39">
        <v>307.41829999999999</v>
      </c>
      <c r="I134" s="39">
        <v>3.5667</v>
      </c>
      <c r="J134" s="46">
        <v>0</v>
      </c>
      <c r="K134" s="43">
        <f>VLOOKUP(TRIM(E134),'Hub coords'!A$89:E$194,4,FALSE)</f>
        <v>487956.44140000001</v>
      </c>
      <c r="L134" s="43">
        <f>VLOOKUP(TRIM(E134),'Hub coords'!A$89:E$194,5,FALSE)</f>
        <v>5189658.0525000002</v>
      </c>
      <c r="M134" s="43">
        <f t="shared" si="28"/>
        <v>-1.2326999999932013</v>
      </c>
      <c r="N134" s="43">
        <f t="shared" si="29"/>
        <v>-8.4799999371170998E-2</v>
      </c>
      <c r="O134" s="43">
        <f t="shared" si="30"/>
        <v>1.2356133415743733</v>
      </c>
      <c r="P134" s="45">
        <f t="shared" si="31"/>
        <v>1.5267403298765889</v>
      </c>
      <c r="Q134" s="74"/>
      <c r="R134" s="74"/>
      <c r="S134" s="40">
        <v>9</v>
      </c>
    </row>
    <row r="135" spans="1:19" x14ac:dyDescent="0.3">
      <c r="A135" s="39" t="s">
        <v>262</v>
      </c>
      <c r="B135" s="39">
        <v>5187661.4659000002</v>
      </c>
      <c r="C135" s="39">
        <v>556693.19949999999</v>
      </c>
      <c r="D135" s="39">
        <v>533.98009999999999</v>
      </c>
      <c r="E135" s="39" t="s">
        <v>273</v>
      </c>
      <c r="F135" s="39">
        <v>5189505.8679</v>
      </c>
      <c r="G135" s="39">
        <v>487957.30599999998</v>
      </c>
      <c r="H135" s="39">
        <v>310.42610000000002</v>
      </c>
      <c r="I135" s="39">
        <v>4.907</v>
      </c>
      <c r="J135" s="46">
        <v>0</v>
      </c>
      <c r="K135" s="43">
        <f>VLOOKUP(TRIM(E135),'Hub coords'!A$89:E$194,4,FALSE)</f>
        <v>487956.26340000005</v>
      </c>
      <c r="L135" s="43">
        <f>VLOOKUP(TRIM(E135),'Hub coords'!A$89:E$194,5,FALSE)</f>
        <v>5189505.7545000007</v>
      </c>
      <c r="M135" s="43">
        <f t="shared" si="28"/>
        <v>-1.0425999999279156</v>
      </c>
      <c r="N135" s="43">
        <f t="shared" si="29"/>
        <v>-0.11339999921619892</v>
      </c>
      <c r="O135" s="43">
        <f t="shared" si="30"/>
        <v>1.0487489307131252</v>
      </c>
      <c r="P135" s="45">
        <f t="shared" si="31"/>
        <v>1.0998743196719236</v>
      </c>
      <c r="Q135" s="74"/>
      <c r="R135" s="74"/>
      <c r="S135" s="40">
        <v>10</v>
      </c>
    </row>
    <row r="136" spans="1:19" x14ac:dyDescent="0.3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1" t="s">
        <v>305</v>
      </c>
      <c r="M136" s="41">
        <f>AVERAGE(M103:M135)</f>
        <v>-0.5097162225565901</v>
      </c>
      <c r="N136" s="41">
        <f t="shared" ref="N136:O136" si="32">AVERAGE(N103:N135)</f>
        <v>0.18752539747705063</v>
      </c>
      <c r="O136" s="41">
        <f t="shared" si="32"/>
        <v>1.3328287983498239</v>
      </c>
      <c r="P136" s="42"/>
    </row>
    <row r="137" spans="1:19" x14ac:dyDescent="0.3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1" t="s">
        <v>306</v>
      </c>
      <c r="M137" s="41">
        <f>MAX(M103:M135)</f>
        <v>1.318900000071153</v>
      </c>
      <c r="N137" s="41">
        <f t="shared" ref="N137:O137" si="33">MAX(N103:N135)</f>
        <v>2.1525999996811152</v>
      </c>
      <c r="O137" s="41">
        <f t="shared" si="33"/>
        <v>3.3964722354563182</v>
      </c>
      <c r="P137" s="42"/>
    </row>
    <row r="138" spans="1:19" x14ac:dyDescent="0.3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1" t="s">
        <v>307</v>
      </c>
      <c r="M138" s="41">
        <f>MIN(M103:M135)</f>
        <v>-2.2226999999838881</v>
      </c>
      <c r="N138" s="41">
        <f t="shared" ref="N138:O138" si="34">MIN(N103:N135)</f>
        <v>-2.9893999993801117</v>
      </c>
      <c r="O138" s="41">
        <f t="shared" si="34"/>
        <v>0.10281682742659373</v>
      </c>
      <c r="P138" s="42"/>
    </row>
    <row r="139" spans="1:19" x14ac:dyDescent="0.3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1" t="s">
        <v>308</v>
      </c>
      <c r="M139" s="41">
        <f>_xlfn.STDEV.S(M103:M135)</f>
        <v>0.8442582802158326</v>
      </c>
      <c r="N139" s="41">
        <f t="shared" ref="N139:O139" si="35">_xlfn.STDEV.S(N103:N135)</f>
        <v>1.1054583467336694</v>
      </c>
      <c r="O139" s="41">
        <f t="shared" si="35"/>
        <v>0.63801135588891322</v>
      </c>
      <c r="P139" s="42"/>
    </row>
    <row r="140" spans="1:19" x14ac:dyDescent="0.3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1" t="s">
        <v>309</v>
      </c>
      <c r="M140" s="41"/>
      <c r="N140" s="41"/>
      <c r="O140" s="41">
        <f>SQRT(SUM(P103:P135)/O141)</f>
        <v>1.4734843026611786</v>
      </c>
      <c r="P140" s="42"/>
    </row>
    <row r="141" spans="1:19" x14ac:dyDescent="0.3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1" t="s">
        <v>310</v>
      </c>
      <c r="M141" s="40"/>
      <c r="N141" s="40"/>
      <c r="O141" s="40">
        <f t="shared" ref="O141" si="36">COUNT(O103:O135)</f>
        <v>33</v>
      </c>
      <c r="P141" s="42"/>
    </row>
    <row r="144" spans="1:19" x14ac:dyDescent="0.3">
      <c r="F144" s="42"/>
      <c r="G144" s="42"/>
      <c r="M144" s="43"/>
      <c r="N144" s="43"/>
      <c r="O144" s="43"/>
      <c r="P144" s="45"/>
    </row>
    <row r="145" spans="5:21" s="42" customFormat="1" x14ac:dyDescent="0.3">
      <c r="K145" s="43"/>
      <c r="L145" s="43"/>
      <c r="M145" s="43"/>
      <c r="N145" s="43"/>
      <c r="O145" s="43"/>
      <c r="P145" s="45"/>
      <c r="Q145" s="74"/>
      <c r="R145" s="74"/>
      <c r="S145" s="40"/>
      <c r="T145" s="40"/>
      <c r="U145" s="64"/>
    </row>
    <row r="146" spans="5:21" s="39" customFormat="1" x14ac:dyDescent="0.3">
      <c r="F146" s="42"/>
      <c r="G146" s="42"/>
      <c r="J146" s="46"/>
      <c r="K146" s="43"/>
      <c r="L146" s="43"/>
      <c r="M146" s="43"/>
      <c r="N146" s="43"/>
      <c r="O146" s="43"/>
      <c r="P146" s="45"/>
      <c r="Q146" s="74"/>
      <c r="R146" s="74"/>
      <c r="S146" s="40"/>
    </row>
    <row r="147" spans="5:21" x14ac:dyDescent="0.3">
      <c r="F147" s="42"/>
      <c r="G147" s="42"/>
    </row>
    <row r="148" spans="5:21" x14ac:dyDescent="0.3">
      <c r="F148" s="42"/>
      <c r="G148" s="42"/>
      <c r="J148" s="46"/>
    </row>
    <row r="149" spans="5:21" x14ac:dyDescent="0.3">
      <c r="J149" s="46"/>
    </row>
    <row r="150" spans="5:21" x14ac:dyDescent="0.3">
      <c r="G150" s="39"/>
      <c r="J150" s="46"/>
    </row>
    <row r="151" spans="5:21" x14ac:dyDescent="0.3">
      <c r="J151" s="46"/>
    </row>
    <row r="152" spans="5:21" x14ac:dyDescent="0.3">
      <c r="J152" s="46"/>
    </row>
    <row r="153" spans="5:21" x14ac:dyDescent="0.3">
      <c r="E153" s="39"/>
      <c r="J153" s="46"/>
    </row>
    <row r="154" spans="5:21" x14ac:dyDescent="0.3">
      <c r="J154" s="46"/>
    </row>
    <row r="155" spans="5:21" x14ac:dyDescent="0.3">
      <c r="J155" s="46"/>
    </row>
    <row r="156" spans="5:21" x14ac:dyDescent="0.3">
      <c r="J156" s="46"/>
    </row>
    <row r="157" spans="5:21" x14ac:dyDescent="0.3">
      <c r="J157" s="46"/>
    </row>
    <row r="158" spans="5:21" x14ac:dyDescent="0.3">
      <c r="J158" s="46"/>
    </row>
    <row r="159" spans="5:21" x14ac:dyDescent="0.3">
      <c r="J159" s="46"/>
    </row>
    <row r="160" spans="5:21" x14ac:dyDescent="0.3">
      <c r="J160" s="46"/>
    </row>
    <row r="161" spans="10:10" x14ac:dyDescent="0.3">
      <c r="J161" s="46"/>
    </row>
    <row r="162" spans="10:10" x14ac:dyDescent="0.3">
      <c r="J162" s="46"/>
    </row>
    <row r="163" spans="10:10" x14ac:dyDescent="0.3">
      <c r="J163" s="46"/>
    </row>
    <row r="164" spans="10:10" x14ac:dyDescent="0.3">
      <c r="J164" s="46"/>
    </row>
    <row r="165" spans="10:10" x14ac:dyDescent="0.3">
      <c r="J165" s="46"/>
    </row>
    <row r="166" spans="10:10" x14ac:dyDescent="0.3">
      <c r="J166" s="46"/>
    </row>
    <row r="167" spans="10:10" x14ac:dyDescent="0.3">
      <c r="J167" s="46"/>
    </row>
    <row r="168" spans="10:10" x14ac:dyDescent="0.3">
      <c r="J168" s="46"/>
    </row>
    <row r="169" spans="10:10" x14ac:dyDescent="0.3">
      <c r="J169" s="46"/>
    </row>
    <row r="170" spans="10:10" x14ac:dyDescent="0.3">
      <c r="J170" s="46"/>
    </row>
    <row r="171" spans="10:10" x14ac:dyDescent="0.3">
      <c r="J171" s="46"/>
    </row>
    <row r="172" spans="10:10" x14ac:dyDescent="0.3">
      <c r="J172" s="46"/>
    </row>
    <row r="173" spans="10:10" x14ac:dyDescent="0.3">
      <c r="J173" s="46"/>
    </row>
    <row r="174" spans="10:10" x14ac:dyDescent="0.3">
      <c r="J174" s="46"/>
    </row>
    <row r="175" spans="10:10" x14ac:dyDescent="0.3">
      <c r="J175" s="46"/>
    </row>
    <row r="176" spans="10:10" x14ac:dyDescent="0.3">
      <c r="J176" s="46"/>
    </row>
    <row r="177" spans="10:10" x14ac:dyDescent="0.3">
      <c r="J177" s="46"/>
    </row>
    <row r="178" spans="10:10" x14ac:dyDescent="0.3">
      <c r="J178" s="46"/>
    </row>
    <row r="179" spans="10:10" x14ac:dyDescent="0.3">
      <c r="J179" s="46"/>
    </row>
    <row r="180" spans="10:10" x14ac:dyDescent="0.3">
      <c r="J180" s="46"/>
    </row>
  </sheetData>
  <sortState ref="A146:R178">
    <sortCondition ref="E146:E178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topLeftCell="A9" zoomScale="80" zoomScaleNormal="80" workbookViewId="0">
      <selection activeCell="N5" sqref="N5:N38"/>
    </sheetView>
  </sheetViews>
  <sheetFormatPr defaultRowHeight="14.4" x14ac:dyDescent="0.3"/>
  <cols>
    <col min="2" max="2" width="23.6640625" bestFit="1" customWidth="1"/>
    <col min="5" max="5" width="8.88671875" style="121"/>
    <col min="6" max="6" width="8.88671875" style="42"/>
    <col min="7" max="7" width="9" style="42" bestFit="1" customWidth="1"/>
    <col min="8" max="8" width="12.88671875" style="42" customWidth="1"/>
    <col min="9" max="9" width="12" style="42" customWidth="1"/>
    <col min="10" max="10" width="12.77734375" style="42" customWidth="1"/>
    <col min="11" max="11" width="13.5546875" style="42" customWidth="1"/>
    <col min="12" max="12" width="10.5546875" style="42" bestFit="1" customWidth="1"/>
    <col min="13" max="15" width="9" style="42" bestFit="1" customWidth="1"/>
    <col min="16" max="18" width="9" style="42" customWidth="1"/>
    <col min="21" max="21" width="16.109375" customWidth="1"/>
  </cols>
  <sheetData>
    <row r="1" spans="1:27" x14ac:dyDescent="0.3">
      <c r="A1" t="s">
        <v>355</v>
      </c>
      <c r="D1" s="19" t="s">
        <v>357</v>
      </c>
      <c r="F1" s="102" t="s">
        <v>378</v>
      </c>
      <c r="G1" s="19"/>
    </row>
    <row r="2" spans="1:27" x14ac:dyDescent="0.3">
      <c r="D2" s="48" t="s">
        <v>358</v>
      </c>
    </row>
    <row r="3" spans="1:27" x14ac:dyDescent="0.3">
      <c r="D3" s="49" t="s">
        <v>359</v>
      </c>
    </row>
    <row r="4" spans="1:27" ht="15" thickBot="1" x14ac:dyDescent="0.35"/>
    <row r="5" spans="1:27" ht="44.4" customHeight="1" x14ac:dyDescent="0.3">
      <c r="A5" t="s">
        <v>356</v>
      </c>
      <c r="B5" t="s">
        <v>312</v>
      </c>
      <c r="C5" t="s">
        <v>313</v>
      </c>
      <c r="D5" t="s">
        <v>314</v>
      </c>
      <c r="E5" s="121" t="s">
        <v>315</v>
      </c>
      <c r="F5" s="42" t="s">
        <v>316</v>
      </c>
      <c r="G5" s="42" t="s">
        <v>317</v>
      </c>
      <c r="H5" s="42" t="s">
        <v>318</v>
      </c>
      <c r="I5" s="42" t="s">
        <v>319</v>
      </c>
      <c r="J5" s="44" t="s">
        <v>390</v>
      </c>
      <c r="K5" s="44" t="s">
        <v>391</v>
      </c>
      <c r="L5" s="44" t="s">
        <v>301</v>
      </c>
      <c r="M5" s="44" t="s">
        <v>302</v>
      </c>
      <c r="N5" s="44" t="s">
        <v>303</v>
      </c>
      <c r="O5" s="45" t="s">
        <v>304</v>
      </c>
      <c r="P5" s="59" t="s">
        <v>428</v>
      </c>
      <c r="Q5" s="59" t="s">
        <v>429</v>
      </c>
      <c r="R5" s="53" t="s">
        <v>454</v>
      </c>
      <c r="S5" s="59" t="s">
        <v>427</v>
      </c>
      <c r="T5" s="59" t="s">
        <v>438</v>
      </c>
      <c r="U5" s="87"/>
      <c r="V5" s="87" t="s">
        <v>427</v>
      </c>
      <c r="W5" s="87" t="s">
        <v>303</v>
      </c>
      <c r="X5" s="52"/>
      <c r="Y5" s="87"/>
      <c r="Z5" s="87" t="s">
        <v>424</v>
      </c>
      <c r="AA5" s="87" t="s">
        <v>303</v>
      </c>
    </row>
    <row r="6" spans="1:27" x14ac:dyDescent="0.3">
      <c r="A6" s="39" t="s">
        <v>328</v>
      </c>
      <c r="B6" s="39" t="s">
        <v>321</v>
      </c>
      <c r="C6" s="39">
        <v>5767</v>
      </c>
      <c r="D6" s="39">
        <v>324.68799999999999</v>
      </c>
      <c r="E6" s="121">
        <v>0.3</v>
      </c>
      <c r="F6" s="42">
        <v>0.2</v>
      </c>
      <c r="G6" s="42">
        <v>8.2136139999999997</v>
      </c>
      <c r="H6" s="42">
        <v>5189791.5959999999</v>
      </c>
      <c r="I6" s="42">
        <v>487964.87900000002</v>
      </c>
      <c r="J6" s="42">
        <f>VLOOKUP(A6,'Hub coords'!$A$88:$G$194,4,FALSE)</f>
        <v>487964.06940000004</v>
      </c>
      <c r="K6" s="42">
        <f>VLOOKUP(A6,'Hub coords'!$A$88:$G$194,5,FALSE)</f>
        <v>5189790.5725000007</v>
      </c>
      <c r="L6" s="43">
        <f t="shared" ref="L6:L38" si="0">J6-I6</f>
        <v>-0.80959999997867271</v>
      </c>
      <c r="M6" s="43">
        <f t="shared" ref="M6:M38" si="1">K6-H6</f>
        <v>-1.0234999991953373</v>
      </c>
      <c r="N6" s="43">
        <f t="shared" ref="N6:N38" si="2">SQRT(L6^2+M6^2)</f>
        <v>1.3049921104429414</v>
      </c>
      <c r="O6" s="45">
        <f t="shared" ref="O6:O38" si="3">N6^2</f>
        <v>1.7030044083183222</v>
      </c>
      <c r="P6" s="74">
        <v>13</v>
      </c>
      <c r="Q6" s="74">
        <v>9</v>
      </c>
      <c r="R6" s="74">
        <f t="shared" ref="R6:R38" si="4">P6+Q6</f>
        <v>22</v>
      </c>
      <c r="S6" s="82">
        <v>19</v>
      </c>
      <c r="T6" s="40">
        <f t="shared" ref="T6:T38" si="5">R6-S6</f>
        <v>3</v>
      </c>
      <c r="U6" s="56" t="s">
        <v>427</v>
      </c>
      <c r="V6" s="56">
        <v>1</v>
      </c>
      <c r="W6" s="56"/>
      <c r="Y6" s="56" t="s">
        <v>424</v>
      </c>
      <c r="Z6" s="56">
        <v>1</v>
      </c>
      <c r="AA6" s="56"/>
    </row>
    <row r="7" spans="1:27" ht="15" thickBot="1" x14ac:dyDescent="0.35">
      <c r="A7" s="39" t="s">
        <v>354</v>
      </c>
      <c r="B7" s="39" t="s">
        <v>321</v>
      </c>
      <c r="C7" s="39">
        <v>3760</v>
      </c>
      <c r="D7" s="39">
        <v>327.27800000000002</v>
      </c>
      <c r="E7" s="121">
        <v>0.3</v>
      </c>
      <c r="F7" s="42">
        <v>0.2</v>
      </c>
      <c r="G7" s="42">
        <v>7.7079800000000001</v>
      </c>
      <c r="H7" s="42">
        <v>5189688.5580000002</v>
      </c>
      <c r="I7" s="42">
        <v>487980.71600000001</v>
      </c>
      <c r="J7" s="42">
        <f>VLOOKUP(A7,'Hub coords'!$A$88:$G$194,4,FALSE)</f>
        <v>487977.93940000003</v>
      </c>
      <c r="K7" s="42">
        <f>VLOOKUP(A7,'Hub coords'!$A$88:$G$194,5,FALSE)</f>
        <v>5189689.1184999999</v>
      </c>
      <c r="L7" s="43">
        <f t="shared" si="0"/>
        <v>-2.7765999999828637</v>
      </c>
      <c r="M7" s="43">
        <f t="shared" si="1"/>
        <v>0.56049999967217445</v>
      </c>
      <c r="N7" s="50">
        <f t="shared" si="2"/>
        <v>2.8326079519653518</v>
      </c>
      <c r="O7" s="45">
        <f t="shared" si="3"/>
        <v>8.0236678095373453</v>
      </c>
      <c r="P7" s="74">
        <v>10</v>
      </c>
      <c r="Q7" s="74">
        <v>6</v>
      </c>
      <c r="R7" s="74">
        <f t="shared" si="4"/>
        <v>16</v>
      </c>
      <c r="S7" s="82">
        <v>16</v>
      </c>
      <c r="T7" s="40">
        <f t="shared" si="5"/>
        <v>0</v>
      </c>
      <c r="U7" s="57" t="s">
        <v>303</v>
      </c>
      <c r="V7" s="57">
        <v>0.24636899440552332</v>
      </c>
      <c r="W7" s="57">
        <v>1</v>
      </c>
      <c r="Y7" s="57" t="s">
        <v>303</v>
      </c>
      <c r="Z7" s="57">
        <v>0.21916911377301848</v>
      </c>
      <c r="AA7" s="57">
        <v>1</v>
      </c>
    </row>
    <row r="8" spans="1:27" x14ac:dyDescent="0.3">
      <c r="A8" s="39" t="s">
        <v>329</v>
      </c>
      <c r="B8" s="39" t="s">
        <v>321</v>
      </c>
      <c r="C8" s="39">
        <v>4577</v>
      </c>
      <c r="D8" s="39">
        <v>334.75400000000002</v>
      </c>
      <c r="E8" s="121">
        <v>0.3</v>
      </c>
      <c r="F8" s="42">
        <v>0.2</v>
      </c>
      <c r="G8" s="42">
        <v>7.6697379999999997</v>
      </c>
      <c r="H8" s="42">
        <v>5189682.9349999996</v>
      </c>
      <c r="I8" s="42">
        <v>487924.68199999997</v>
      </c>
      <c r="J8" s="42">
        <f>VLOOKUP(A8,'Hub coords'!$A$88:$G$194,4,FALSE)</f>
        <v>487922.22340000002</v>
      </c>
      <c r="K8" s="42">
        <f>VLOOKUP(A8,'Hub coords'!$A$88:$G$194,5,FALSE)</f>
        <v>5189684.0785000008</v>
      </c>
      <c r="L8" s="43">
        <f t="shared" si="0"/>
        <v>-2.4585999999544583</v>
      </c>
      <c r="M8" s="43">
        <f t="shared" si="1"/>
        <v>1.1435000011697412</v>
      </c>
      <c r="N8" s="50">
        <f t="shared" si="2"/>
        <v>2.7115136386253456</v>
      </c>
      <c r="O8" s="45">
        <f t="shared" si="3"/>
        <v>7.3523062124512615</v>
      </c>
      <c r="P8" s="74">
        <v>10</v>
      </c>
      <c r="Q8" s="74">
        <v>9</v>
      </c>
      <c r="R8" s="74">
        <f t="shared" si="4"/>
        <v>19</v>
      </c>
      <c r="S8" s="82">
        <v>19</v>
      </c>
      <c r="T8" s="40">
        <f t="shared" si="5"/>
        <v>0</v>
      </c>
      <c r="U8" s="60"/>
    </row>
    <row r="9" spans="1:27" x14ac:dyDescent="0.3">
      <c r="A9" s="39" t="s">
        <v>330</v>
      </c>
      <c r="B9" s="39" t="s">
        <v>321</v>
      </c>
      <c r="C9" s="39">
        <v>3699</v>
      </c>
      <c r="D9" s="39">
        <v>336.733</v>
      </c>
      <c r="E9" s="121">
        <v>0.3</v>
      </c>
      <c r="F9" s="42">
        <v>0.2</v>
      </c>
      <c r="G9" s="42">
        <v>7.7141029999999997</v>
      </c>
      <c r="H9" s="42">
        <v>5189668.9759999998</v>
      </c>
      <c r="I9" s="42">
        <v>487872.6</v>
      </c>
      <c r="J9" s="42">
        <f>VLOOKUP(A9,'Hub coords'!$A$88:$G$194,4,FALSE)</f>
        <v>487870.81840000005</v>
      </c>
      <c r="K9" s="42">
        <f>VLOOKUP(A9,'Hub coords'!$A$88:$G$194,5,FALSE)</f>
        <v>5189669.9745000005</v>
      </c>
      <c r="L9" s="43">
        <f t="shared" si="0"/>
        <v>-1.7815999999293126</v>
      </c>
      <c r="M9" s="43">
        <f t="shared" si="1"/>
        <v>0.99850000068545341</v>
      </c>
      <c r="N9" s="50">
        <f t="shared" si="2"/>
        <v>2.0423273026420072</v>
      </c>
      <c r="O9" s="45">
        <f t="shared" si="3"/>
        <v>4.1711008111169772</v>
      </c>
      <c r="P9" s="74">
        <v>12</v>
      </c>
      <c r="Q9" s="74">
        <v>8</v>
      </c>
      <c r="R9" s="74">
        <f t="shared" si="4"/>
        <v>20</v>
      </c>
      <c r="S9" s="82">
        <v>20</v>
      </c>
      <c r="T9" s="40">
        <f t="shared" si="5"/>
        <v>0</v>
      </c>
      <c r="U9" s="60"/>
    </row>
    <row r="10" spans="1:27" x14ac:dyDescent="0.3">
      <c r="A10" s="39" t="s">
        <v>331</v>
      </c>
      <c r="B10" s="39" t="s">
        <v>336</v>
      </c>
      <c r="C10" s="39">
        <v>3662</v>
      </c>
      <c r="D10" s="39">
        <v>337.98899999999998</v>
      </c>
      <c r="E10" s="121">
        <v>0.3</v>
      </c>
      <c r="F10" s="42">
        <v>0.2</v>
      </c>
      <c r="G10" s="42">
        <v>7.6496259999999996</v>
      </c>
      <c r="H10" s="42">
        <v>5189742.1720000003</v>
      </c>
      <c r="I10" s="42">
        <v>487869.14</v>
      </c>
      <c r="J10" s="42">
        <f>VLOOKUP(A10,'Hub coords'!$A$88:$G$194,4,FALSE)</f>
        <v>487867.99840000004</v>
      </c>
      <c r="K10" s="42">
        <f>VLOOKUP(A10,'Hub coords'!$A$88:$G$194,5,FALSE)</f>
        <v>5189743.4675000003</v>
      </c>
      <c r="L10" s="43">
        <f t="shared" si="0"/>
        <v>-1.1415999999735504</v>
      </c>
      <c r="M10" s="43">
        <f t="shared" si="1"/>
        <v>1.2955000000074506</v>
      </c>
      <c r="N10" s="43">
        <f t="shared" si="2"/>
        <v>1.7267225631116641</v>
      </c>
      <c r="O10" s="45">
        <f t="shared" si="3"/>
        <v>2.9815708099589147</v>
      </c>
      <c r="P10" s="74">
        <v>12</v>
      </c>
      <c r="Q10" s="74">
        <v>9</v>
      </c>
      <c r="R10" s="74">
        <f t="shared" si="4"/>
        <v>21</v>
      </c>
      <c r="S10" s="82">
        <v>19</v>
      </c>
      <c r="T10" s="40">
        <f t="shared" si="5"/>
        <v>2</v>
      </c>
    </row>
    <row r="11" spans="1:27" x14ac:dyDescent="0.3">
      <c r="A11" s="39" t="s">
        <v>332</v>
      </c>
      <c r="B11" s="39" t="s">
        <v>336</v>
      </c>
      <c r="C11" s="39">
        <v>3645</v>
      </c>
      <c r="D11" s="39">
        <v>339.74400000000003</v>
      </c>
      <c r="E11" s="121">
        <v>0.3</v>
      </c>
      <c r="F11" s="42">
        <v>0.2</v>
      </c>
      <c r="G11" s="42">
        <v>7.2878239999999996</v>
      </c>
      <c r="H11" s="42">
        <v>5189784.7450000001</v>
      </c>
      <c r="I11" s="42">
        <v>487857.58199999999</v>
      </c>
      <c r="J11" s="42">
        <f>VLOOKUP(A11,'Hub coords'!$A$88:$G$194,4,FALSE)</f>
        <v>487856.82940000005</v>
      </c>
      <c r="K11" s="42">
        <f>VLOOKUP(A11,'Hub coords'!$A$88:$G$194,5,FALSE)</f>
        <v>5189786.1225000005</v>
      </c>
      <c r="L11" s="43">
        <f t="shared" si="0"/>
        <v>-0.75259999994887039</v>
      </c>
      <c r="M11" s="43">
        <f t="shared" si="1"/>
        <v>1.3775000004097819</v>
      </c>
      <c r="N11" s="43">
        <f t="shared" si="2"/>
        <v>1.5696856408376771</v>
      </c>
      <c r="O11" s="45">
        <f t="shared" si="3"/>
        <v>2.4639130110519893</v>
      </c>
      <c r="P11" s="74">
        <v>13</v>
      </c>
      <c r="Q11" s="74">
        <v>10</v>
      </c>
      <c r="R11" s="74">
        <f t="shared" si="4"/>
        <v>23</v>
      </c>
      <c r="S11" s="82">
        <v>21</v>
      </c>
      <c r="T11" s="40">
        <f t="shared" si="5"/>
        <v>2</v>
      </c>
    </row>
    <row r="12" spans="1:27" x14ac:dyDescent="0.3">
      <c r="A12" s="39" t="s">
        <v>333</v>
      </c>
      <c r="B12" s="39" t="s">
        <v>321</v>
      </c>
      <c r="C12" s="39">
        <v>4174</v>
      </c>
      <c r="D12" s="39">
        <v>342.18900000000002</v>
      </c>
      <c r="E12" s="121">
        <v>0.3</v>
      </c>
      <c r="F12" s="42">
        <v>0.2</v>
      </c>
      <c r="G12" s="42">
        <v>6.8905620000000001</v>
      </c>
      <c r="H12" s="42">
        <v>5189805.6390000004</v>
      </c>
      <c r="I12" s="42">
        <v>487835.78</v>
      </c>
      <c r="J12" s="42">
        <f>VLOOKUP(A12,'Hub coords'!$A$88:$G$194,4,FALSE)</f>
        <v>487836.50140000001</v>
      </c>
      <c r="K12" s="42">
        <f>VLOOKUP(A12,'Hub coords'!$A$88:$G$194,5,FALSE)</f>
        <v>5189807.4275000002</v>
      </c>
      <c r="L12" s="43">
        <f t="shared" si="0"/>
        <v>0.72139999998034909</v>
      </c>
      <c r="M12" s="43">
        <f t="shared" si="1"/>
        <v>1.7884999997913837</v>
      </c>
      <c r="N12" s="43">
        <f t="shared" si="2"/>
        <v>1.9285098416200595</v>
      </c>
      <c r="O12" s="45">
        <f t="shared" si="3"/>
        <v>3.7191502092254267</v>
      </c>
      <c r="P12" s="74">
        <v>12</v>
      </c>
      <c r="Q12" s="74">
        <v>8</v>
      </c>
      <c r="R12" s="74">
        <f t="shared" si="4"/>
        <v>20</v>
      </c>
      <c r="S12" s="82">
        <v>20</v>
      </c>
      <c r="T12" s="40">
        <f t="shared" si="5"/>
        <v>0</v>
      </c>
    </row>
    <row r="13" spans="1:27" x14ac:dyDescent="0.3">
      <c r="A13" s="39" t="s">
        <v>334</v>
      </c>
      <c r="B13" s="39" t="s">
        <v>321</v>
      </c>
      <c r="C13" s="39">
        <v>3600</v>
      </c>
      <c r="D13" s="39">
        <v>339.34100000000001</v>
      </c>
      <c r="E13" s="121">
        <v>0.3</v>
      </c>
      <c r="F13" s="42">
        <v>0.2</v>
      </c>
      <c r="G13" s="42">
        <v>7.7945650000000004</v>
      </c>
      <c r="H13" s="42">
        <v>5189848.8329999996</v>
      </c>
      <c r="I13" s="42">
        <v>487852.17200000002</v>
      </c>
      <c r="J13" s="42">
        <f>VLOOKUP(A13,'Hub coords'!$A$88:$G$194,4,FALSE)</f>
        <v>487852.91840000002</v>
      </c>
      <c r="K13" s="42">
        <f>VLOOKUP(A13,'Hub coords'!$A$88:$G$194,5,FALSE)</f>
        <v>5189849.3285000008</v>
      </c>
      <c r="L13" s="43">
        <f t="shared" si="0"/>
        <v>0.74640000000363216</v>
      </c>
      <c r="M13" s="43">
        <f t="shared" si="1"/>
        <v>0.49550000112503767</v>
      </c>
      <c r="N13" s="43">
        <f t="shared" si="2"/>
        <v>0.89589799147019777</v>
      </c>
      <c r="O13" s="45">
        <f t="shared" si="3"/>
        <v>0.80263321112033459</v>
      </c>
      <c r="P13" s="74">
        <v>10</v>
      </c>
      <c r="Q13" s="74">
        <v>10</v>
      </c>
      <c r="R13" s="74">
        <f t="shared" si="4"/>
        <v>20</v>
      </c>
      <c r="S13" s="82">
        <v>18</v>
      </c>
      <c r="T13" s="40">
        <f t="shared" si="5"/>
        <v>2</v>
      </c>
      <c r="U13" s="60"/>
    </row>
    <row r="14" spans="1:27" x14ac:dyDescent="0.3">
      <c r="A14" s="39" t="s">
        <v>335</v>
      </c>
      <c r="B14" s="39" t="s">
        <v>321</v>
      </c>
      <c r="C14" s="39">
        <v>3633</v>
      </c>
      <c r="D14" s="39">
        <v>345.09500000000003</v>
      </c>
      <c r="E14" s="121">
        <v>0.8</v>
      </c>
      <c r="F14" s="42">
        <v>0.4</v>
      </c>
      <c r="G14" s="42">
        <v>6.0425240000000002</v>
      </c>
      <c r="H14" s="42">
        <v>5189605.4239999996</v>
      </c>
      <c r="I14" s="42">
        <v>487821.37699999998</v>
      </c>
      <c r="J14" s="42">
        <f>VLOOKUP(A14,'Hub coords'!$A$88:$G$194,4,FALSE)</f>
        <v>487820.15140000003</v>
      </c>
      <c r="K14" s="42">
        <f>VLOOKUP(A14,'Hub coords'!$A$88:$G$194,5,FALSE)</f>
        <v>5189605.0755000003</v>
      </c>
      <c r="L14" s="43">
        <f t="shared" si="0"/>
        <v>-1.2255999999470077</v>
      </c>
      <c r="M14" s="43">
        <f t="shared" si="1"/>
        <v>-0.34849999938160181</v>
      </c>
      <c r="N14" s="43">
        <f t="shared" si="2"/>
        <v>1.2741850766035059</v>
      </c>
      <c r="O14" s="45">
        <f t="shared" si="3"/>
        <v>1.6235476094390822</v>
      </c>
      <c r="P14" s="74">
        <v>8</v>
      </c>
      <c r="Q14" s="74">
        <v>8</v>
      </c>
      <c r="R14" s="74">
        <f t="shared" si="4"/>
        <v>16</v>
      </c>
      <c r="S14" s="82">
        <v>13</v>
      </c>
      <c r="T14" s="40">
        <f t="shared" si="5"/>
        <v>3</v>
      </c>
      <c r="U14" s="60"/>
    </row>
    <row r="15" spans="1:27" x14ac:dyDescent="0.3">
      <c r="A15" s="39" t="s">
        <v>337</v>
      </c>
      <c r="B15" s="39" t="s">
        <v>336</v>
      </c>
      <c r="C15" s="39">
        <v>3418</v>
      </c>
      <c r="D15" s="39">
        <v>343.95600000000002</v>
      </c>
      <c r="E15" s="121">
        <v>0.3</v>
      </c>
      <c r="F15" s="42">
        <v>0.2</v>
      </c>
      <c r="G15" s="42">
        <v>5.0934910000000002</v>
      </c>
      <c r="H15" s="42">
        <v>5189562.2850000001</v>
      </c>
      <c r="I15" s="42">
        <v>487836.63400000002</v>
      </c>
      <c r="J15" s="42">
        <f>VLOOKUP(A15,'Hub coords'!$A$88:$G$194,4,FALSE)</f>
        <v>487837.50940000004</v>
      </c>
      <c r="K15" s="42">
        <f>VLOOKUP(A15,'Hub coords'!$A$88:$G$194,5,FALSE)</f>
        <v>5189563.5465000002</v>
      </c>
      <c r="L15" s="43">
        <f t="shared" si="0"/>
        <v>0.87540000001899898</v>
      </c>
      <c r="M15" s="43">
        <f t="shared" si="1"/>
        <v>1.2615000000223517</v>
      </c>
      <c r="N15" s="43">
        <f t="shared" si="2"/>
        <v>1.5354827938110074</v>
      </c>
      <c r="O15" s="45">
        <f t="shared" si="3"/>
        <v>2.3577074100896565</v>
      </c>
      <c r="P15" s="74">
        <v>10</v>
      </c>
      <c r="Q15" s="74">
        <v>9</v>
      </c>
      <c r="R15" s="74">
        <f t="shared" si="4"/>
        <v>19</v>
      </c>
      <c r="S15" s="82">
        <v>17</v>
      </c>
      <c r="T15" s="40">
        <f t="shared" si="5"/>
        <v>2</v>
      </c>
      <c r="U15" s="60"/>
    </row>
    <row r="16" spans="1:27" x14ac:dyDescent="0.3">
      <c r="A16" s="39" t="s">
        <v>338</v>
      </c>
      <c r="B16" s="39" t="s">
        <v>321</v>
      </c>
      <c r="C16" s="39">
        <v>3816</v>
      </c>
      <c r="D16" s="39">
        <v>339.029</v>
      </c>
      <c r="E16" s="121">
        <v>0.3</v>
      </c>
      <c r="F16" s="42">
        <v>0.2</v>
      </c>
      <c r="G16" s="42">
        <v>6.835998</v>
      </c>
      <c r="H16" s="42">
        <v>5189498.5</v>
      </c>
      <c r="I16" s="42">
        <v>487966.46100000001</v>
      </c>
      <c r="J16" s="42">
        <f>VLOOKUP(A16,'Hub coords'!$A$88:$G$194,4,FALSE)</f>
        <v>487966.29640000005</v>
      </c>
      <c r="K16" s="42">
        <f>VLOOKUP(A16,'Hub coords'!$A$88:$G$194,5,FALSE)</f>
        <v>5189499.7715000007</v>
      </c>
      <c r="L16" s="43">
        <f t="shared" si="0"/>
        <v>-0.16459999996004626</v>
      </c>
      <c r="M16" s="43">
        <f t="shared" si="1"/>
        <v>1.2715000007301569</v>
      </c>
      <c r="N16" s="43">
        <f t="shared" si="2"/>
        <v>1.2821097503114294</v>
      </c>
      <c r="O16" s="45">
        <f t="shared" si="3"/>
        <v>1.6438054118436358</v>
      </c>
      <c r="P16" s="74">
        <v>9</v>
      </c>
      <c r="Q16" s="74">
        <v>10</v>
      </c>
      <c r="R16" s="74">
        <f t="shared" si="4"/>
        <v>19</v>
      </c>
      <c r="S16" s="82">
        <v>19</v>
      </c>
      <c r="T16" s="40">
        <f t="shared" si="5"/>
        <v>0</v>
      </c>
      <c r="U16" s="60"/>
    </row>
    <row r="17" spans="1:21" x14ac:dyDescent="0.3">
      <c r="A17" s="39" t="s">
        <v>339</v>
      </c>
      <c r="B17" s="39" t="s">
        <v>336</v>
      </c>
      <c r="C17" s="39">
        <v>4799</v>
      </c>
      <c r="D17" s="39">
        <v>339.28300000000002</v>
      </c>
      <c r="E17" s="121">
        <v>0.3</v>
      </c>
      <c r="F17" s="42">
        <v>0.1</v>
      </c>
      <c r="G17" s="42">
        <v>0.96143800000000001</v>
      </c>
      <c r="H17" s="42">
        <v>5189534.5480000004</v>
      </c>
      <c r="I17" s="42">
        <v>488065.99300000002</v>
      </c>
      <c r="J17" s="42">
        <f>VLOOKUP(A17,'Hub coords'!$A$88:$G$194,4,FALSE)</f>
        <v>488065.66940000001</v>
      </c>
      <c r="K17" s="42">
        <f>VLOOKUP(A17,'Hub coords'!$A$88:$G$194,5,FALSE)</f>
        <v>5189534.6405000007</v>
      </c>
      <c r="L17" s="43">
        <f t="shared" si="0"/>
        <v>-0.32360000000335276</v>
      </c>
      <c r="M17" s="43">
        <f t="shared" si="1"/>
        <v>9.2500000260770321E-2</v>
      </c>
      <c r="N17" s="43">
        <f t="shared" si="2"/>
        <v>0.3365608563847145</v>
      </c>
      <c r="O17" s="45">
        <f t="shared" si="3"/>
        <v>0.11327321005041242</v>
      </c>
      <c r="P17" s="74">
        <v>10</v>
      </c>
      <c r="Q17" s="74">
        <v>9</v>
      </c>
      <c r="R17" s="74">
        <f t="shared" si="4"/>
        <v>19</v>
      </c>
      <c r="S17" s="82">
        <v>17</v>
      </c>
      <c r="T17" s="40">
        <f t="shared" si="5"/>
        <v>2</v>
      </c>
      <c r="U17" s="60"/>
    </row>
    <row r="18" spans="1:21" x14ac:dyDescent="0.3">
      <c r="A18" s="39" t="s">
        <v>340</v>
      </c>
      <c r="B18" s="39" t="s">
        <v>336</v>
      </c>
      <c r="C18" s="39">
        <v>3913</v>
      </c>
      <c r="D18" s="39">
        <v>335.31599999999997</v>
      </c>
      <c r="E18" s="121">
        <v>0.3</v>
      </c>
      <c r="F18" s="42">
        <v>0.2</v>
      </c>
      <c r="G18" s="42">
        <v>4.5625460000000002</v>
      </c>
      <c r="H18" s="42">
        <v>5189581.824</v>
      </c>
      <c r="I18" s="42">
        <v>488004.67700000003</v>
      </c>
      <c r="J18" s="42">
        <f>VLOOKUP(A18,'Hub coords'!$A$88:$G$194,4,FALSE)</f>
        <v>488003.82940000005</v>
      </c>
      <c r="K18" s="42">
        <f>VLOOKUP(A18,'Hub coords'!$A$88:$G$194,5,FALSE)</f>
        <v>5189582.0975000001</v>
      </c>
      <c r="L18" s="43">
        <f t="shared" si="0"/>
        <v>-0.84759999997913837</v>
      </c>
      <c r="M18" s="43">
        <f t="shared" si="1"/>
        <v>0.27350000012665987</v>
      </c>
      <c r="N18" s="43">
        <f t="shared" si="2"/>
        <v>0.89063348804876996</v>
      </c>
      <c r="O18" s="45">
        <f t="shared" si="3"/>
        <v>0.79322801003391852</v>
      </c>
      <c r="P18" s="74">
        <v>12</v>
      </c>
      <c r="Q18" s="74">
        <v>8</v>
      </c>
      <c r="R18" s="74">
        <f t="shared" si="4"/>
        <v>20</v>
      </c>
      <c r="S18" s="82">
        <v>20</v>
      </c>
      <c r="T18" s="40">
        <f t="shared" si="5"/>
        <v>0</v>
      </c>
      <c r="U18" s="60"/>
    </row>
    <row r="19" spans="1:21" x14ac:dyDescent="0.3">
      <c r="A19" s="39" t="s">
        <v>320</v>
      </c>
      <c r="B19" s="39" t="s">
        <v>336</v>
      </c>
      <c r="C19" s="39">
        <v>3914</v>
      </c>
      <c r="D19" s="39">
        <v>319.96499999999997</v>
      </c>
      <c r="E19" s="121">
        <v>0.1</v>
      </c>
      <c r="F19" s="42">
        <v>0.1</v>
      </c>
      <c r="G19" s="42">
        <v>0.96695200000000003</v>
      </c>
      <c r="H19" s="42">
        <v>5189806.1370000001</v>
      </c>
      <c r="I19" s="42">
        <v>488059.51199999999</v>
      </c>
      <c r="J19" s="42">
        <f>VLOOKUP(A19,'Hub coords'!$A$88:$G$194,4,FALSE)</f>
        <v>488059.60840000003</v>
      </c>
      <c r="K19" s="42">
        <f>VLOOKUP(A19,'Hub coords'!$A$88:$G$194,5,FALSE)</f>
        <v>5189806.1515000006</v>
      </c>
      <c r="L19" s="43">
        <f t="shared" si="0"/>
        <v>9.6400000038556755E-2</v>
      </c>
      <c r="M19" s="43">
        <f t="shared" si="1"/>
        <v>1.4500000514090061E-2</v>
      </c>
      <c r="N19" s="43">
        <f t="shared" si="2"/>
        <v>9.748440912444592E-2</v>
      </c>
      <c r="O19" s="45">
        <f t="shared" si="3"/>
        <v>9.5032100223423552E-3</v>
      </c>
      <c r="P19" s="74">
        <v>10</v>
      </c>
      <c r="Q19" s="74">
        <v>8</v>
      </c>
      <c r="R19" s="74">
        <f t="shared" si="4"/>
        <v>18</v>
      </c>
      <c r="S19" s="82">
        <v>16</v>
      </c>
      <c r="T19" s="40">
        <f t="shared" si="5"/>
        <v>2</v>
      </c>
      <c r="U19" s="62"/>
    </row>
    <row r="20" spans="1:21" x14ac:dyDescent="0.3">
      <c r="A20" s="39" t="s">
        <v>322</v>
      </c>
      <c r="B20" s="39" t="s">
        <v>321</v>
      </c>
      <c r="C20" s="39">
        <v>6668</v>
      </c>
      <c r="D20" s="39">
        <v>320.66699999999997</v>
      </c>
      <c r="E20" s="121">
        <v>0.2</v>
      </c>
      <c r="F20" s="42">
        <v>0.2</v>
      </c>
      <c r="G20" s="42">
        <v>5.2424879999999998</v>
      </c>
      <c r="H20" s="42">
        <v>5189815.6619999995</v>
      </c>
      <c r="I20" s="42">
        <v>488049.35200000001</v>
      </c>
      <c r="J20" s="42">
        <f>VLOOKUP(A20,'Hub coords'!$A$88:$G$194,4,FALSE)</f>
        <v>488048.62240000005</v>
      </c>
      <c r="K20" s="42">
        <f>VLOOKUP(A20,'Hub coords'!$A$88:$G$194,5,FALSE)</f>
        <v>5189815.9575000005</v>
      </c>
      <c r="L20" s="43">
        <f t="shared" si="0"/>
        <v>-0.72959999996237457</v>
      </c>
      <c r="M20" s="43">
        <f t="shared" si="1"/>
        <v>0.29550000093877316</v>
      </c>
      <c r="N20" s="43">
        <f t="shared" si="2"/>
        <v>0.78716987397887117</v>
      </c>
      <c r="O20" s="45">
        <f t="shared" si="3"/>
        <v>0.61963641049991192</v>
      </c>
      <c r="P20" s="74">
        <v>14</v>
      </c>
      <c r="Q20" s="74">
        <v>11</v>
      </c>
      <c r="R20" s="74">
        <f t="shared" si="4"/>
        <v>25</v>
      </c>
      <c r="S20" s="89">
        <v>23</v>
      </c>
      <c r="T20" s="40">
        <f t="shared" si="5"/>
        <v>2</v>
      </c>
      <c r="U20" s="62"/>
    </row>
    <row r="21" spans="1:21" x14ac:dyDescent="0.3">
      <c r="A21" s="39" t="s">
        <v>323</v>
      </c>
      <c r="B21" s="39" t="s">
        <v>321</v>
      </c>
      <c r="C21" s="39">
        <v>4216</v>
      </c>
      <c r="D21" s="39">
        <v>359.67399999999998</v>
      </c>
      <c r="E21" s="121">
        <v>0.3</v>
      </c>
      <c r="F21" s="42">
        <v>0.2</v>
      </c>
      <c r="G21" s="42">
        <v>4.1876899999999999</v>
      </c>
      <c r="H21" s="42">
        <v>5189165.0729999999</v>
      </c>
      <c r="I21" s="42">
        <v>487756.3</v>
      </c>
      <c r="J21" s="42">
        <f>VLOOKUP(A21,'Hub coords'!$A$88:$G$194,4,FALSE)</f>
        <v>487756.00940000004</v>
      </c>
      <c r="K21" s="42">
        <f>VLOOKUP(A21,'Hub coords'!$A$88:$G$194,5,FALSE)</f>
        <v>5189165.6335000005</v>
      </c>
      <c r="L21" s="43">
        <f t="shared" si="0"/>
        <v>-0.29059999994933605</v>
      </c>
      <c r="M21" s="43">
        <f t="shared" si="1"/>
        <v>0.56050000060349703</v>
      </c>
      <c r="N21" s="43">
        <f t="shared" si="2"/>
        <v>0.63135458392813959</v>
      </c>
      <c r="O21" s="45">
        <f t="shared" si="3"/>
        <v>0.39860861064707426</v>
      </c>
      <c r="P21" s="74">
        <v>10</v>
      </c>
      <c r="Q21" s="74">
        <v>9</v>
      </c>
      <c r="R21" s="74">
        <f t="shared" si="4"/>
        <v>19</v>
      </c>
      <c r="S21" s="89">
        <v>18</v>
      </c>
      <c r="T21" s="40">
        <f t="shared" si="5"/>
        <v>1</v>
      </c>
      <c r="U21" s="62"/>
    </row>
    <row r="22" spans="1:21" x14ac:dyDescent="0.3">
      <c r="A22" s="39" t="s">
        <v>324</v>
      </c>
      <c r="B22" s="39" t="s">
        <v>321</v>
      </c>
      <c r="C22" s="39">
        <v>3608</v>
      </c>
      <c r="D22" s="39">
        <v>319.60700000000003</v>
      </c>
      <c r="E22" s="121">
        <v>0.4</v>
      </c>
      <c r="F22" s="42">
        <v>0.3</v>
      </c>
      <c r="G22" s="42">
        <v>6.2692459999999999</v>
      </c>
      <c r="H22" s="42">
        <v>5189841.8550000004</v>
      </c>
      <c r="I22" s="42">
        <v>488047.15600000002</v>
      </c>
      <c r="J22" s="42">
        <f>VLOOKUP(A22,'Hub coords'!$A$88:$G$194,4,FALSE)</f>
        <v>488047.29640000005</v>
      </c>
      <c r="K22" s="42">
        <f>VLOOKUP(A22,'Hub coords'!$A$88:$G$194,5,FALSE)</f>
        <v>5189841.7215</v>
      </c>
      <c r="L22" s="43">
        <f t="shared" si="0"/>
        <v>0.14040000003296882</v>
      </c>
      <c r="M22" s="43">
        <f t="shared" si="1"/>
        <v>-0.133500000461936</v>
      </c>
      <c r="N22" s="43">
        <f t="shared" si="2"/>
        <v>0.19373799351855217</v>
      </c>
      <c r="O22" s="45">
        <f t="shared" si="3"/>
        <v>3.7534410132594564E-2</v>
      </c>
      <c r="P22" s="74">
        <v>9</v>
      </c>
      <c r="Q22" s="74">
        <v>8</v>
      </c>
      <c r="R22" s="74">
        <f t="shared" si="4"/>
        <v>17</v>
      </c>
      <c r="S22" s="89">
        <v>16</v>
      </c>
      <c r="T22" s="40">
        <f t="shared" si="5"/>
        <v>1</v>
      </c>
    </row>
    <row r="23" spans="1:21" x14ac:dyDescent="0.3">
      <c r="A23" s="39" t="s">
        <v>544</v>
      </c>
      <c r="B23" s="39" t="s">
        <v>321</v>
      </c>
      <c r="C23" s="39">
        <v>3607</v>
      </c>
      <c r="D23" s="39">
        <v>312.649</v>
      </c>
      <c r="E23" s="121">
        <v>0.6</v>
      </c>
      <c r="F23" s="42">
        <v>0.5</v>
      </c>
      <c r="G23" s="42">
        <v>7.7381359999999999</v>
      </c>
      <c r="H23" s="42">
        <v>5189870.1529999999</v>
      </c>
      <c r="I23" s="42">
        <v>488016.11599999998</v>
      </c>
      <c r="J23" s="42">
        <f>VLOOKUP(A23,'Hub coords'!$A$88:$G$194,4,FALSE)</f>
        <v>488015.69576465449</v>
      </c>
      <c r="K23" s="42">
        <f>VLOOKUP(A23,'Hub coords'!$A$88:$G$194,5,FALSE)</f>
        <v>5189870.846538106</v>
      </c>
      <c r="L23" s="43">
        <f t="shared" si="0"/>
        <v>-0.42023534548934549</v>
      </c>
      <c r="M23" s="43">
        <f t="shared" si="1"/>
        <v>0.69353810604661703</v>
      </c>
      <c r="N23" s="43">
        <f t="shared" si="2"/>
        <v>0.81092098883755515</v>
      </c>
      <c r="O23" s="45">
        <f t="shared" si="3"/>
        <v>0.6575928501372782</v>
      </c>
      <c r="P23" s="74">
        <v>9</v>
      </c>
      <c r="Q23" s="74">
        <v>9</v>
      </c>
      <c r="R23" s="74">
        <f t="shared" si="4"/>
        <v>18</v>
      </c>
      <c r="S23" s="89">
        <v>17</v>
      </c>
      <c r="T23" s="40">
        <f t="shared" si="5"/>
        <v>1</v>
      </c>
    </row>
    <row r="24" spans="1:21" x14ac:dyDescent="0.3">
      <c r="A24" s="39" t="s">
        <v>326</v>
      </c>
      <c r="B24" s="39" t="s">
        <v>336</v>
      </c>
      <c r="C24" s="39">
        <v>3865</v>
      </c>
      <c r="D24" s="39">
        <v>355.68</v>
      </c>
      <c r="E24" s="121">
        <v>0.3</v>
      </c>
      <c r="F24" s="42">
        <v>0.2</v>
      </c>
      <c r="G24" s="42">
        <v>3.2609659999999998</v>
      </c>
      <c r="H24" s="42">
        <v>5189136.9720000001</v>
      </c>
      <c r="I24" s="42">
        <v>487770.25699999998</v>
      </c>
      <c r="J24" s="42">
        <f>VLOOKUP(A24,'Hub coords'!$A$88:$G$194,4,FALSE)</f>
        <v>487770.48440000002</v>
      </c>
      <c r="K24" s="42">
        <f>VLOOKUP(A24,'Hub coords'!$A$88:$G$194,5,FALSE)</f>
        <v>5189137.1405000007</v>
      </c>
      <c r="L24" s="43">
        <f t="shared" si="0"/>
        <v>0.22740000003250316</v>
      </c>
      <c r="M24" s="43">
        <f t="shared" si="1"/>
        <v>0.16850000061094761</v>
      </c>
      <c r="N24" s="43">
        <f t="shared" si="2"/>
        <v>0.283024751957619</v>
      </c>
      <c r="O24" s="45">
        <f t="shared" si="3"/>
        <v>8.0103010220671761E-2</v>
      </c>
      <c r="P24" s="74">
        <v>10</v>
      </c>
      <c r="Q24" s="74">
        <v>9</v>
      </c>
      <c r="R24" s="74">
        <f t="shared" si="4"/>
        <v>19</v>
      </c>
      <c r="S24" s="89">
        <v>17</v>
      </c>
      <c r="T24" s="40">
        <f t="shared" si="5"/>
        <v>2</v>
      </c>
    </row>
    <row r="25" spans="1:21" x14ac:dyDescent="0.3">
      <c r="A25" s="39" t="s">
        <v>327</v>
      </c>
      <c r="B25" s="39" t="s">
        <v>321</v>
      </c>
      <c r="C25" s="39">
        <v>3664</v>
      </c>
      <c r="D25" s="39">
        <v>325.964</v>
      </c>
      <c r="E25" s="121">
        <v>0.3</v>
      </c>
      <c r="F25" s="42">
        <v>0.2</v>
      </c>
      <c r="G25" s="42">
        <v>6.6543999999999999</v>
      </c>
      <c r="H25" s="42">
        <v>5189856.6569999997</v>
      </c>
      <c r="I25" s="42">
        <v>487976.647</v>
      </c>
      <c r="J25" s="42">
        <f>VLOOKUP(A25,'Hub coords'!$A$88:$G$194,4,FALSE)</f>
        <v>487975.32740000001</v>
      </c>
      <c r="K25" s="42">
        <f>VLOOKUP(A25,'Hub coords'!$A$88:$G$194,5,FALSE)</f>
        <v>5189856.6405000007</v>
      </c>
      <c r="L25" s="43">
        <f t="shared" si="0"/>
        <v>-1.3195999999879859</v>
      </c>
      <c r="M25" s="43">
        <f t="shared" si="1"/>
        <v>-1.6499998979270458E-2</v>
      </c>
      <c r="N25" s="43">
        <f t="shared" si="2"/>
        <v>1.319703152203028</v>
      </c>
      <c r="O25" s="45">
        <f t="shared" si="3"/>
        <v>1.7416164099346085</v>
      </c>
      <c r="P25" s="74">
        <v>10</v>
      </c>
      <c r="Q25" s="74">
        <v>10</v>
      </c>
      <c r="R25" s="74">
        <f t="shared" si="4"/>
        <v>20</v>
      </c>
      <c r="S25" s="89">
        <v>19</v>
      </c>
      <c r="T25" s="40">
        <f t="shared" si="5"/>
        <v>1</v>
      </c>
    </row>
    <row r="26" spans="1:21" x14ac:dyDescent="0.3">
      <c r="A26" s="39" t="s">
        <v>341</v>
      </c>
      <c r="B26" s="39" t="s">
        <v>321</v>
      </c>
      <c r="C26" s="39">
        <v>4520</v>
      </c>
      <c r="D26" s="39">
        <v>359.45400000000001</v>
      </c>
      <c r="E26" s="121">
        <v>0.3</v>
      </c>
      <c r="F26" s="42">
        <v>0.2</v>
      </c>
      <c r="G26" s="42">
        <v>5.0409129999999998</v>
      </c>
      <c r="H26" s="42">
        <v>5189140.4270000001</v>
      </c>
      <c r="I26" s="42">
        <v>487821.90299999999</v>
      </c>
      <c r="J26" s="42">
        <f>VLOOKUP(A26,'Hub coords'!$A$88:$G$194,4,FALSE)</f>
        <v>487822.16540000006</v>
      </c>
      <c r="K26" s="42">
        <f>VLOOKUP(A26,'Hub coords'!$A$88:$G$194,5,FALSE)</f>
        <v>5189140.4065000005</v>
      </c>
      <c r="L26" s="43">
        <f t="shared" si="0"/>
        <v>0.26240000006509945</v>
      </c>
      <c r="M26" s="43">
        <f t="shared" si="1"/>
        <v>-2.0499999634921551E-2</v>
      </c>
      <c r="N26" s="43">
        <f t="shared" si="2"/>
        <v>0.26319956310601272</v>
      </c>
      <c r="O26" s="45">
        <f t="shared" si="3"/>
        <v>6.9274010019195975E-2</v>
      </c>
      <c r="P26" s="74">
        <v>10</v>
      </c>
      <c r="Q26" s="74">
        <v>9</v>
      </c>
      <c r="R26" s="74">
        <f t="shared" si="4"/>
        <v>19</v>
      </c>
      <c r="S26" s="89">
        <v>18</v>
      </c>
      <c r="T26" s="40">
        <f t="shared" si="5"/>
        <v>1</v>
      </c>
    </row>
    <row r="27" spans="1:21" x14ac:dyDescent="0.3">
      <c r="A27" s="39" t="s">
        <v>342</v>
      </c>
      <c r="B27" s="39" t="s">
        <v>321</v>
      </c>
      <c r="C27" s="39">
        <v>3624</v>
      </c>
      <c r="D27" s="39">
        <v>356.63499999999999</v>
      </c>
      <c r="E27" s="121">
        <v>0.3</v>
      </c>
      <c r="F27" s="42">
        <v>0.2</v>
      </c>
      <c r="G27" s="42">
        <v>4.6096279999999998</v>
      </c>
      <c r="H27" s="42">
        <v>5189139.3530000001</v>
      </c>
      <c r="I27" s="42">
        <v>487738.49800000002</v>
      </c>
      <c r="J27" s="42">
        <f>VLOOKUP(A27,'Hub coords'!$A$88:$G$194,4,FALSE)</f>
        <v>487738.36340000003</v>
      </c>
      <c r="K27" s="42">
        <f>VLOOKUP(A27,'Hub coords'!$A$88:$G$194,5,FALSE)</f>
        <v>5189139.6984999999</v>
      </c>
      <c r="L27" s="43">
        <f t="shared" si="0"/>
        <v>-0.13459999999031425</v>
      </c>
      <c r="M27" s="43">
        <f t="shared" si="1"/>
        <v>0.34549999982118607</v>
      </c>
      <c r="N27" s="43">
        <f t="shared" si="2"/>
        <v>0.37079294744349195</v>
      </c>
      <c r="O27" s="45">
        <f t="shared" si="3"/>
        <v>0.13748740987383218</v>
      </c>
      <c r="P27" s="74">
        <v>13</v>
      </c>
      <c r="Q27" s="74">
        <v>9</v>
      </c>
      <c r="R27" s="74">
        <f t="shared" si="4"/>
        <v>22</v>
      </c>
      <c r="S27" s="89">
        <v>21</v>
      </c>
      <c r="T27" s="40">
        <f t="shared" si="5"/>
        <v>1</v>
      </c>
    </row>
    <row r="28" spans="1:21" x14ac:dyDescent="0.3">
      <c r="A28" s="39" t="s">
        <v>343</v>
      </c>
      <c r="B28" s="39" t="s">
        <v>321</v>
      </c>
      <c r="C28" s="39">
        <v>3616</v>
      </c>
      <c r="D28" s="39">
        <v>319.38200000000001</v>
      </c>
      <c r="E28" s="121">
        <v>0.3</v>
      </c>
      <c r="F28" s="42">
        <v>0.3</v>
      </c>
      <c r="G28" s="42">
        <v>6.6926870000000003</v>
      </c>
      <c r="H28" s="42">
        <v>5189812.7479999997</v>
      </c>
      <c r="I28" s="42">
        <v>488032.96299999999</v>
      </c>
      <c r="J28" s="42">
        <f>VLOOKUP(A28,'Hub coords'!$A$88:$G$194,4,FALSE)</f>
        <v>488032.34240000002</v>
      </c>
      <c r="K28" s="42">
        <f>VLOOKUP(A28,'Hub coords'!$A$88:$G$194,5,FALSE)</f>
        <v>5189812.1225000005</v>
      </c>
      <c r="L28" s="43">
        <f t="shared" si="0"/>
        <v>-0.6205999999656342</v>
      </c>
      <c r="M28" s="43">
        <f t="shared" si="1"/>
        <v>-0.62549999915063381</v>
      </c>
      <c r="N28" s="43">
        <f t="shared" si="2"/>
        <v>0.8811325716909959</v>
      </c>
      <c r="O28" s="45">
        <f t="shared" si="3"/>
        <v>0.77639460889478806</v>
      </c>
      <c r="P28" s="74">
        <v>10</v>
      </c>
      <c r="Q28" s="74">
        <v>8</v>
      </c>
      <c r="R28" s="74">
        <f t="shared" si="4"/>
        <v>18</v>
      </c>
      <c r="S28" s="89">
        <v>16</v>
      </c>
      <c r="T28" s="40">
        <f t="shared" si="5"/>
        <v>2</v>
      </c>
    </row>
    <row r="29" spans="1:21" x14ac:dyDescent="0.3">
      <c r="A29" s="39" t="s">
        <v>350</v>
      </c>
      <c r="B29" s="39" t="s">
        <v>321</v>
      </c>
      <c r="C29" s="39">
        <v>3614</v>
      </c>
      <c r="D29" s="39">
        <v>341.39299999999997</v>
      </c>
      <c r="E29" s="121">
        <v>0.2</v>
      </c>
      <c r="F29" s="42">
        <v>0.2</v>
      </c>
      <c r="G29" s="42">
        <v>6.6338429999999997</v>
      </c>
      <c r="H29" s="42">
        <v>5189581.608</v>
      </c>
      <c r="I29" s="42">
        <v>487874.41600000003</v>
      </c>
      <c r="J29" s="42">
        <f>VLOOKUP(A29,'Hub coords'!$A$88:$G$194,4,FALSE)</f>
        <v>487871.8934</v>
      </c>
      <c r="K29" s="42">
        <f>VLOOKUP(A29,'Hub coords'!$A$88:$G$194,5,FALSE)</f>
        <v>5189581.3425000003</v>
      </c>
      <c r="L29" s="43">
        <f t="shared" si="0"/>
        <v>-2.5226000000257045</v>
      </c>
      <c r="M29" s="43">
        <f t="shared" si="1"/>
        <v>-0.26549999974668026</v>
      </c>
      <c r="N29" s="50">
        <f t="shared" si="2"/>
        <v>2.5365332660927535</v>
      </c>
      <c r="O29" s="45">
        <f t="shared" si="3"/>
        <v>6.4340010099951712</v>
      </c>
      <c r="P29" s="74">
        <v>11</v>
      </c>
      <c r="Q29" s="74">
        <v>9</v>
      </c>
      <c r="R29" s="74">
        <f t="shared" si="4"/>
        <v>20</v>
      </c>
      <c r="S29" s="89">
        <v>19</v>
      </c>
      <c r="T29" s="40">
        <f t="shared" si="5"/>
        <v>1</v>
      </c>
    </row>
    <row r="30" spans="1:21" x14ac:dyDescent="0.3">
      <c r="A30" s="39" t="s">
        <v>351</v>
      </c>
      <c r="B30" s="39" t="s">
        <v>321</v>
      </c>
      <c r="C30" s="39">
        <v>3619</v>
      </c>
      <c r="D30" s="39">
        <v>333.44900000000001</v>
      </c>
      <c r="E30" s="121">
        <v>0.4</v>
      </c>
      <c r="F30" s="42">
        <v>0.3</v>
      </c>
      <c r="G30" s="42">
        <v>10.787372</v>
      </c>
      <c r="H30" s="42">
        <v>5189657.6780000003</v>
      </c>
      <c r="I30" s="42">
        <v>487872.74400000001</v>
      </c>
      <c r="J30" s="42">
        <f>VLOOKUP(A30,'Hub coords'!$A$88:$G$194,4,FALSE)</f>
        <v>487871.70540000004</v>
      </c>
      <c r="K30" s="42">
        <f>VLOOKUP(A30,'Hub coords'!$A$88:$G$194,5,FALSE)</f>
        <v>5189657.7755000005</v>
      </c>
      <c r="L30" s="43">
        <f t="shared" si="0"/>
        <v>-1.0385999999707565</v>
      </c>
      <c r="M30" s="43">
        <f t="shared" si="1"/>
        <v>9.7500000149011612E-2</v>
      </c>
      <c r="N30" s="43">
        <f t="shared" si="2"/>
        <v>1.043166434452486</v>
      </c>
      <c r="O30" s="45">
        <f t="shared" si="3"/>
        <v>1.0881962099683129</v>
      </c>
      <c r="P30" s="74">
        <v>12</v>
      </c>
      <c r="Q30" s="74">
        <v>8</v>
      </c>
      <c r="R30" s="74">
        <f t="shared" si="4"/>
        <v>20</v>
      </c>
      <c r="S30" s="89">
        <v>20</v>
      </c>
      <c r="T30" s="40">
        <f t="shared" si="5"/>
        <v>0</v>
      </c>
    </row>
    <row r="31" spans="1:21" x14ac:dyDescent="0.3">
      <c r="A31" s="39" t="s">
        <v>352</v>
      </c>
      <c r="B31" s="39" t="s">
        <v>321</v>
      </c>
      <c r="C31" s="39">
        <v>3608</v>
      </c>
      <c r="D31" s="39">
        <v>337.52100000000002</v>
      </c>
      <c r="E31" s="121">
        <v>0.3</v>
      </c>
      <c r="F31" s="42">
        <v>0.2</v>
      </c>
      <c r="G31" s="42">
        <v>7.8625939999999996</v>
      </c>
      <c r="H31" s="42">
        <v>5189729.9029999999</v>
      </c>
      <c r="I31" s="42">
        <v>487873.25900000002</v>
      </c>
      <c r="J31" s="42">
        <f>VLOOKUP(A31,'Hub coords'!$A$88:$G$194,4,FALSE)</f>
        <v>487871.66440000001</v>
      </c>
      <c r="K31" s="42">
        <f>VLOOKUP(A31,'Hub coords'!$A$88:$G$194,5,FALSE)</f>
        <v>5189733.6025</v>
      </c>
      <c r="L31" s="43">
        <f t="shared" si="0"/>
        <v>-1.594600000011269</v>
      </c>
      <c r="M31" s="43">
        <f t="shared" si="1"/>
        <v>3.6995000001043081</v>
      </c>
      <c r="N31" s="47">
        <f t="shared" si="2"/>
        <v>4.0285294352663872</v>
      </c>
      <c r="O31" s="45">
        <f t="shared" si="3"/>
        <v>16.229049410807715</v>
      </c>
      <c r="P31" s="74">
        <v>12</v>
      </c>
      <c r="Q31" s="74">
        <v>9</v>
      </c>
      <c r="R31" s="74">
        <f t="shared" si="4"/>
        <v>21</v>
      </c>
      <c r="S31" s="89">
        <v>19</v>
      </c>
      <c r="T31" s="40">
        <f t="shared" si="5"/>
        <v>2</v>
      </c>
    </row>
    <row r="32" spans="1:21" x14ac:dyDescent="0.3">
      <c r="A32" s="39" t="s">
        <v>353</v>
      </c>
      <c r="B32" s="39" t="s">
        <v>336</v>
      </c>
      <c r="C32" s="39">
        <v>3455</v>
      </c>
      <c r="D32" s="39">
        <v>341.79700000000003</v>
      </c>
      <c r="E32" s="121">
        <v>0.3</v>
      </c>
      <c r="F32" s="42">
        <v>0.2</v>
      </c>
      <c r="G32" s="42">
        <v>7.4515000000000002</v>
      </c>
      <c r="H32" s="42">
        <v>5189809.3640000001</v>
      </c>
      <c r="I32" s="42">
        <v>487873.22200000001</v>
      </c>
      <c r="J32" s="42">
        <f>VLOOKUP(A32,'Hub coords'!$A$88:$G$194,4,FALSE)</f>
        <v>487872.52740000002</v>
      </c>
      <c r="K32" s="42">
        <f>VLOOKUP(A32,'Hub coords'!$A$88:$G$194,5,FALSE)</f>
        <v>5189809.6665000003</v>
      </c>
      <c r="L32" s="43">
        <f t="shared" si="0"/>
        <v>-0.69459999998798594</v>
      </c>
      <c r="M32" s="43">
        <f t="shared" si="1"/>
        <v>0.30250000022351742</v>
      </c>
      <c r="N32" s="43">
        <f t="shared" si="2"/>
        <v>0.75761164861592389</v>
      </c>
      <c r="O32" s="45">
        <f t="shared" si="3"/>
        <v>0.57397541011853814</v>
      </c>
      <c r="P32" s="74">
        <v>10</v>
      </c>
      <c r="Q32" s="74">
        <v>8</v>
      </c>
      <c r="R32" s="74">
        <f t="shared" si="4"/>
        <v>18</v>
      </c>
      <c r="S32" s="89">
        <v>16</v>
      </c>
      <c r="T32" s="40">
        <f t="shared" si="5"/>
        <v>2</v>
      </c>
    </row>
    <row r="33" spans="1:20" x14ac:dyDescent="0.3">
      <c r="A33" s="39" t="s">
        <v>344</v>
      </c>
      <c r="B33" s="39" t="s">
        <v>321</v>
      </c>
      <c r="C33" s="39">
        <v>3607</v>
      </c>
      <c r="D33" s="39">
        <v>307.39100000000002</v>
      </c>
      <c r="E33" s="121">
        <v>0.4</v>
      </c>
      <c r="F33" s="42">
        <v>0.3</v>
      </c>
      <c r="G33" s="42">
        <v>7.6026540000000002</v>
      </c>
      <c r="H33" s="42">
        <v>5189887.4330000002</v>
      </c>
      <c r="I33" s="42">
        <v>488031.658</v>
      </c>
      <c r="J33" s="42">
        <f>VLOOKUP(A33,'Hub coords'!$A$88:$G$194,4,FALSE)</f>
        <v>488030.87040000001</v>
      </c>
      <c r="K33" s="42">
        <f>VLOOKUP(A33,'Hub coords'!$A$88:$G$194,5,FALSE)</f>
        <v>5189887.7975000003</v>
      </c>
      <c r="L33" s="43">
        <f t="shared" si="0"/>
        <v>-0.78759999998146668</v>
      </c>
      <c r="M33" s="43">
        <f t="shared" si="1"/>
        <v>0.36450000014156103</v>
      </c>
      <c r="N33" s="43">
        <f t="shared" si="2"/>
        <v>0.86785598463915903</v>
      </c>
      <c r="O33" s="45">
        <f t="shared" si="3"/>
        <v>0.7531740100740042</v>
      </c>
      <c r="P33" s="74">
        <v>9</v>
      </c>
      <c r="Q33" s="74">
        <v>9</v>
      </c>
      <c r="R33" s="74">
        <f t="shared" si="4"/>
        <v>18</v>
      </c>
      <c r="S33" s="89">
        <v>17</v>
      </c>
      <c r="T33" s="40">
        <f t="shared" si="5"/>
        <v>1</v>
      </c>
    </row>
    <row r="34" spans="1:20" x14ac:dyDescent="0.3">
      <c r="A34" s="39" t="s">
        <v>345</v>
      </c>
      <c r="B34" s="39" t="s">
        <v>321</v>
      </c>
      <c r="C34" s="39">
        <v>3605</v>
      </c>
      <c r="D34" s="39">
        <v>328.67399999999998</v>
      </c>
      <c r="E34" s="121">
        <v>0.3</v>
      </c>
      <c r="F34" s="42">
        <v>0.2</v>
      </c>
      <c r="G34" s="42">
        <v>6.2213469999999997</v>
      </c>
      <c r="H34" s="42">
        <v>5189886.3430000003</v>
      </c>
      <c r="I34" s="42">
        <v>487954.35399999999</v>
      </c>
      <c r="J34" s="42">
        <f>VLOOKUP(A34,'Hub coords'!$A$88:$G$194,4,FALSE)</f>
        <v>487953.40240000002</v>
      </c>
      <c r="K34" s="42">
        <f>VLOOKUP(A34,'Hub coords'!$A$88:$G$194,5,FALSE)</f>
        <v>5189887.1414999999</v>
      </c>
      <c r="L34" s="43">
        <f t="shared" si="0"/>
        <v>-0.95159999997122213</v>
      </c>
      <c r="M34" s="43">
        <f t="shared" si="1"/>
        <v>0.79849999956786633</v>
      </c>
      <c r="N34" s="43">
        <f t="shared" si="2"/>
        <v>1.2422337981455474</v>
      </c>
      <c r="O34" s="45">
        <f t="shared" si="3"/>
        <v>1.5431448092551125</v>
      </c>
      <c r="P34" s="74">
        <v>10</v>
      </c>
      <c r="Q34" s="74">
        <v>8</v>
      </c>
      <c r="R34" s="74">
        <f t="shared" si="4"/>
        <v>18</v>
      </c>
      <c r="S34" s="89">
        <v>18</v>
      </c>
      <c r="T34" s="40">
        <f t="shared" si="5"/>
        <v>0</v>
      </c>
    </row>
    <row r="35" spans="1:20" x14ac:dyDescent="0.3">
      <c r="A35" s="39" t="s">
        <v>346</v>
      </c>
      <c r="B35" s="39" t="s">
        <v>321</v>
      </c>
      <c r="C35" s="39">
        <v>4097</v>
      </c>
      <c r="D35" s="39">
        <v>328.11599999999999</v>
      </c>
      <c r="E35" s="121">
        <v>0.3</v>
      </c>
      <c r="F35" s="42">
        <v>0.2</v>
      </c>
      <c r="G35" s="42">
        <v>6.9465570000000003</v>
      </c>
      <c r="H35" s="42">
        <v>5189810.517</v>
      </c>
      <c r="I35" s="42">
        <v>487955.01400000002</v>
      </c>
      <c r="J35" s="42">
        <f>VLOOKUP(A35,'Hub coords'!$A$88:$G$194,4,FALSE)</f>
        <v>487954.53240000003</v>
      </c>
      <c r="K35" s="42">
        <f>VLOOKUP(A35,'Hub coords'!$A$88:$G$194,5,FALSE)</f>
        <v>5189811.0734999999</v>
      </c>
      <c r="L35" s="43">
        <f t="shared" si="0"/>
        <v>-0.48159999999916181</v>
      </c>
      <c r="M35" s="43">
        <f t="shared" si="1"/>
        <v>0.55649999994784594</v>
      </c>
      <c r="N35" s="43">
        <f t="shared" si="2"/>
        <v>0.7359557119427399</v>
      </c>
      <c r="O35" s="45">
        <f t="shared" si="3"/>
        <v>0.5416308099411451</v>
      </c>
      <c r="P35" s="74">
        <v>13</v>
      </c>
      <c r="Q35" s="74">
        <v>8</v>
      </c>
      <c r="R35" s="88">
        <f t="shared" si="4"/>
        <v>21</v>
      </c>
      <c r="S35" s="89">
        <v>20</v>
      </c>
      <c r="T35" s="40">
        <f t="shared" si="5"/>
        <v>1</v>
      </c>
    </row>
    <row r="36" spans="1:20" x14ac:dyDescent="0.3">
      <c r="A36" s="39" t="s">
        <v>347</v>
      </c>
      <c r="B36" s="39" t="s">
        <v>321</v>
      </c>
      <c r="C36" s="39">
        <v>4441</v>
      </c>
      <c r="D36" s="39">
        <v>339.61399999999998</v>
      </c>
      <c r="E36" s="121">
        <v>0.5</v>
      </c>
      <c r="F36" s="42">
        <v>0.4</v>
      </c>
      <c r="G36" s="42">
        <v>9.3727009999999993</v>
      </c>
      <c r="H36" s="42">
        <v>5189735.75</v>
      </c>
      <c r="I36" s="42">
        <v>487959.02600000001</v>
      </c>
      <c r="J36" s="42">
        <f>VLOOKUP(A36,'Hub coords'!$A$88:$G$194,4,FALSE)</f>
        <v>487956.13340000005</v>
      </c>
      <c r="K36" s="42">
        <f>VLOOKUP(A36,'Hub coords'!$A$88:$G$194,5,FALSE)</f>
        <v>5189733.8505000006</v>
      </c>
      <c r="L36" s="43">
        <f t="shared" si="0"/>
        <v>-2.8925999999628402</v>
      </c>
      <c r="M36" s="43">
        <f t="shared" si="1"/>
        <v>-1.8994999993592501</v>
      </c>
      <c r="N36" s="51">
        <f t="shared" si="2"/>
        <v>3.4605252502114201</v>
      </c>
      <c r="O36" s="45">
        <f t="shared" si="3"/>
        <v>11.975235007350811</v>
      </c>
      <c r="P36" s="74">
        <v>12</v>
      </c>
      <c r="Q36" s="74">
        <v>9</v>
      </c>
      <c r="R36" s="74">
        <f t="shared" si="4"/>
        <v>21</v>
      </c>
      <c r="S36" s="89">
        <v>20</v>
      </c>
      <c r="T36" s="40">
        <f t="shared" si="5"/>
        <v>1</v>
      </c>
    </row>
    <row r="37" spans="1:20" x14ac:dyDescent="0.3">
      <c r="A37" s="39" t="s">
        <v>348</v>
      </c>
      <c r="B37" s="39" t="s">
        <v>321</v>
      </c>
      <c r="C37" s="39">
        <v>6744</v>
      </c>
      <c r="D37" s="39">
        <v>333.572</v>
      </c>
      <c r="E37" s="121">
        <v>0.3</v>
      </c>
      <c r="F37" s="42">
        <v>0.2</v>
      </c>
      <c r="G37" s="42">
        <v>8.3561979999999991</v>
      </c>
      <c r="H37" s="42">
        <v>5189655.2419999996</v>
      </c>
      <c r="I37" s="42">
        <v>487956.91800000001</v>
      </c>
      <c r="J37" s="42">
        <f>VLOOKUP(A37,'Hub coords'!$A$88:$G$194,4,FALSE)</f>
        <v>487956.44140000001</v>
      </c>
      <c r="K37" s="42">
        <f>VLOOKUP(A37,'Hub coords'!$A$88:$G$194,5,FALSE)</f>
        <v>5189658.0525000002</v>
      </c>
      <c r="L37" s="43">
        <f t="shared" si="0"/>
        <v>-0.4765999999945052</v>
      </c>
      <c r="M37" s="43">
        <f t="shared" si="1"/>
        <v>2.810500000603497</v>
      </c>
      <c r="N37" s="50">
        <f t="shared" si="2"/>
        <v>2.8506241094516511</v>
      </c>
      <c r="O37" s="45">
        <f t="shared" si="3"/>
        <v>8.1260578133870194</v>
      </c>
      <c r="P37" s="74">
        <v>14</v>
      </c>
      <c r="Q37" s="74">
        <v>10</v>
      </c>
      <c r="R37" s="88">
        <f t="shared" si="4"/>
        <v>24</v>
      </c>
      <c r="S37" s="89">
        <v>22</v>
      </c>
      <c r="T37" s="40">
        <f t="shared" si="5"/>
        <v>2</v>
      </c>
    </row>
    <row r="38" spans="1:20" x14ac:dyDescent="0.3">
      <c r="A38" s="39" t="s">
        <v>349</v>
      </c>
      <c r="B38" s="39" t="s">
        <v>321</v>
      </c>
      <c r="C38" s="39">
        <v>3771</v>
      </c>
      <c r="D38" s="39">
        <v>341.80700000000002</v>
      </c>
      <c r="E38" s="121">
        <v>0.3</v>
      </c>
      <c r="F38" s="42">
        <v>0.2</v>
      </c>
      <c r="G38" s="42">
        <v>6.761774</v>
      </c>
      <c r="H38" s="42">
        <v>5189505.7429999998</v>
      </c>
      <c r="I38" s="42">
        <v>487958.95699999999</v>
      </c>
      <c r="J38" s="42">
        <f>VLOOKUP(A38,'Hub coords'!$A$88:$G$194,4,FALSE)</f>
        <v>487956.26340000005</v>
      </c>
      <c r="K38" s="42">
        <f>VLOOKUP(A38,'Hub coords'!$A$88:$G$194,5,FALSE)</f>
        <v>5189505.7545000007</v>
      </c>
      <c r="L38" s="43">
        <f t="shared" si="0"/>
        <v>-2.6935999999404885</v>
      </c>
      <c r="M38" s="43">
        <f t="shared" si="1"/>
        <v>1.1500000953674316E-2</v>
      </c>
      <c r="N38" s="50">
        <f t="shared" si="2"/>
        <v>2.6936245487634936</v>
      </c>
      <c r="O38" s="45">
        <f t="shared" si="3"/>
        <v>7.2556132097013339</v>
      </c>
      <c r="P38" s="74">
        <v>12</v>
      </c>
      <c r="Q38" s="74">
        <v>9</v>
      </c>
      <c r="R38" s="74">
        <f t="shared" si="4"/>
        <v>21</v>
      </c>
      <c r="S38" s="82">
        <v>18</v>
      </c>
      <c r="T38" s="40">
        <f t="shared" si="5"/>
        <v>3</v>
      </c>
    </row>
    <row r="39" spans="1:20" x14ac:dyDescent="0.3">
      <c r="K39" s="71" t="s">
        <v>305</v>
      </c>
      <c r="L39" s="71">
        <f>AVERAGE(L6:L38)</f>
        <v>-0.81398288923259265</v>
      </c>
      <c r="M39" s="71">
        <f t="shared" ref="M39:N39" si="6">AVERAGE(M6:M38)</f>
        <v>0.51347085207023402</v>
      </c>
      <c r="N39" s="71">
        <f t="shared" si="6"/>
        <v>1.3995881827043921</v>
      </c>
      <c r="O39" s="71"/>
      <c r="P39" s="73">
        <f t="shared" ref="P39:R39" si="7">AVERAGE(P6:P38)</f>
        <v>10.939393939393939</v>
      </c>
      <c r="Q39" s="73">
        <f t="shared" si="7"/>
        <v>8.7878787878787872</v>
      </c>
      <c r="R39" s="73">
        <f t="shared" si="7"/>
        <v>19.727272727272727</v>
      </c>
      <c r="S39" s="73">
        <f t="shared" ref="S39:T39" si="8">AVERAGE(S6:S38)</f>
        <v>18.424242424242426</v>
      </c>
      <c r="T39" s="73">
        <f t="shared" si="8"/>
        <v>1.303030303030303</v>
      </c>
    </row>
    <row r="40" spans="1:20" x14ac:dyDescent="0.3">
      <c r="K40" s="41" t="s">
        <v>306</v>
      </c>
      <c r="L40" s="41">
        <f>MAX(L6:L38)</f>
        <v>0.87540000001899898</v>
      </c>
      <c r="M40" s="41">
        <f t="shared" ref="M40:N40" si="9">MAX(M6:M38)</f>
        <v>3.6995000001043081</v>
      </c>
      <c r="N40" s="41">
        <f t="shared" si="9"/>
        <v>4.0285294352663872</v>
      </c>
      <c r="O40" s="41"/>
      <c r="P40" s="61">
        <f t="shared" ref="P40:R40" si="10">MAX(P6:P38)</f>
        <v>14</v>
      </c>
      <c r="Q40" s="61">
        <f t="shared" si="10"/>
        <v>11</v>
      </c>
      <c r="R40" s="61">
        <f t="shared" si="10"/>
        <v>25</v>
      </c>
      <c r="S40" s="61">
        <f t="shared" ref="S40:T40" si="11">MAX(S6:S38)</f>
        <v>23</v>
      </c>
      <c r="T40" s="61">
        <f t="shared" si="11"/>
        <v>3</v>
      </c>
    </row>
    <row r="41" spans="1:20" x14ac:dyDescent="0.3">
      <c r="K41" s="41" t="s">
        <v>307</v>
      </c>
      <c r="L41" s="41">
        <f>MIN(L6:L38)</f>
        <v>-2.8925999999628402</v>
      </c>
      <c r="M41" s="41">
        <f t="shared" ref="M41:N41" si="12">MIN(M6:M38)</f>
        <v>-1.8994999993592501</v>
      </c>
      <c r="N41" s="41">
        <f t="shared" si="12"/>
        <v>9.748440912444592E-2</v>
      </c>
      <c r="O41" s="41"/>
      <c r="P41" s="61">
        <f t="shared" ref="P41:R41" si="13">MIN(P6:P38)</f>
        <v>8</v>
      </c>
      <c r="Q41" s="61">
        <f t="shared" si="13"/>
        <v>6</v>
      </c>
      <c r="R41" s="61">
        <f t="shared" si="13"/>
        <v>16</v>
      </c>
      <c r="S41" s="61">
        <f t="shared" ref="S41:T41" si="14">MIN(S6:S38)</f>
        <v>13</v>
      </c>
      <c r="T41" s="61">
        <f t="shared" si="14"/>
        <v>0</v>
      </c>
    </row>
    <row r="42" spans="1:20" x14ac:dyDescent="0.3">
      <c r="K42" s="41" t="s">
        <v>308</v>
      </c>
      <c r="L42" s="41">
        <f>_xlfn.STDEV.S(L6:L38)</f>
        <v>1.0146948881508546</v>
      </c>
      <c r="M42" s="41">
        <f t="shared" ref="M42:N42" si="15">_xlfn.STDEV.S(M6:M38)</f>
        <v>1.0198663926835723</v>
      </c>
      <c r="N42" s="41">
        <f t="shared" si="15"/>
        <v>1.0024155684013356</v>
      </c>
      <c r="O42" s="41"/>
      <c r="P42" s="61">
        <f t="shared" ref="P42:R42" si="16">_xlfn.STDEV.S(P6:P38)</f>
        <v>1.5799405435686891</v>
      </c>
      <c r="Q42" s="61">
        <f t="shared" si="16"/>
        <v>0.92728015445629186</v>
      </c>
      <c r="R42" s="61">
        <f t="shared" si="16"/>
        <v>2.0352015758999005</v>
      </c>
      <c r="S42" s="61">
        <f t="shared" ref="S42:T42" si="17">_xlfn.STDEV.S(S6:S38)</f>
        <v>2.0468009037016612</v>
      </c>
      <c r="T42" s="61">
        <f t="shared" si="17"/>
        <v>0.95147413538310666</v>
      </c>
    </row>
    <row r="43" spans="1:20" x14ac:dyDescent="0.3">
      <c r="K43" s="41" t="s">
        <v>309</v>
      </c>
      <c r="L43" s="41"/>
      <c r="M43" s="41"/>
      <c r="N43" s="41">
        <f>SQRT(SUM(O6:O38)/N44)</f>
        <v>1.7126688085365198</v>
      </c>
      <c r="T43" s="55"/>
    </row>
    <row r="44" spans="1:20" x14ac:dyDescent="0.3">
      <c r="K44" s="41" t="s">
        <v>310</v>
      </c>
      <c r="L44" s="40"/>
      <c r="M44" s="40"/>
      <c r="N44" s="40">
        <f t="shared" ref="N44" si="18">COUNT(N6:N38)</f>
        <v>33</v>
      </c>
      <c r="T44" s="55"/>
    </row>
    <row r="46" spans="1:20" x14ac:dyDescent="0.3">
      <c r="O46"/>
      <c r="P46" s="39"/>
      <c r="Q46" s="39"/>
      <c r="R46" s="39"/>
    </row>
    <row r="47" spans="1:20" x14ac:dyDescent="0.3">
      <c r="A47" s="39" t="s">
        <v>549</v>
      </c>
      <c r="O47"/>
      <c r="P47" s="39"/>
      <c r="Q47" s="39"/>
      <c r="R47" s="39"/>
    </row>
    <row r="48" spans="1:20" ht="28.8" x14ac:dyDescent="0.3">
      <c r="A48" t="s">
        <v>548</v>
      </c>
      <c r="B48" t="s">
        <v>312</v>
      </c>
      <c r="C48" s="39" t="s">
        <v>313</v>
      </c>
      <c r="D48" s="42" t="s">
        <v>314</v>
      </c>
      <c r="E48" s="121" t="s">
        <v>315</v>
      </c>
      <c r="F48" s="42" t="s">
        <v>316</v>
      </c>
      <c r="G48" s="42" t="s">
        <v>317</v>
      </c>
      <c r="H48" s="42" t="s">
        <v>318</v>
      </c>
      <c r="I48" s="42" t="s">
        <v>319</v>
      </c>
      <c r="J48" s="44" t="s">
        <v>390</v>
      </c>
      <c r="K48" s="44" t="s">
        <v>391</v>
      </c>
      <c r="L48" s="44" t="s">
        <v>301</v>
      </c>
      <c r="M48" s="44" t="s">
        <v>302</v>
      </c>
      <c r="N48" s="44" t="s">
        <v>303</v>
      </c>
      <c r="O48" s="45" t="s">
        <v>304</v>
      </c>
      <c r="P48"/>
      <c r="Q48" s="65"/>
      <c r="R48"/>
    </row>
    <row r="49" spans="1:18" x14ac:dyDescent="0.3">
      <c r="A49" t="s">
        <v>328</v>
      </c>
      <c r="B49" t="s">
        <v>336</v>
      </c>
      <c r="C49" s="42">
        <v>5672</v>
      </c>
      <c r="D49" s="42">
        <v>326.774</v>
      </c>
      <c r="E49" s="121">
        <v>0.4</v>
      </c>
      <c r="F49" s="42">
        <v>0.3</v>
      </c>
      <c r="G49" s="42">
        <v>18.289912000000001</v>
      </c>
      <c r="H49" s="42">
        <v>5189792.8329999996</v>
      </c>
      <c r="I49" s="42">
        <v>487964.32799999998</v>
      </c>
      <c r="J49" s="42">
        <f>VLOOKUP(A49,'Hub coords'!$A$88:$G$194,4,FALSE)</f>
        <v>487964.06940000004</v>
      </c>
      <c r="K49" s="42">
        <f>VLOOKUP(A49,'Hub coords'!$A$88:$G$194,5,FALSE)</f>
        <v>5189790.5725000007</v>
      </c>
      <c r="L49" s="43">
        <f t="shared" ref="L49:L81" si="19">J49-I49</f>
        <v>-0.25859999994281679</v>
      </c>
      <c r="M49" s="43">
        <f t="shared" ref="M49:M81" si="20">K49-H49</f>
        <v>-2.2604999989271164</v>
      </c>
      <c r="N49" s="43">
        <f t="shared" ref="N49:N81" si="21">SQRT(L49^2+M49^2)</f>
        <v>2.2752437682850419</v>
      </c>
      <c r="O49" s="45">
        <f t="shared" ref="O49:O81" si="22">N49^2</f>
        <v>5.1767342051199172</v>
      </c>
      <c r="P49"/>
      <c r="Q49" s="65"/>
      <c r="R49"/>
    </row>
    <row r="50" spans="1:18" x14ac:dyDescent="0.3">
      <c r="A50" t="s">
        <v>133</v>
      </c>
      <c r="B50" t="s">
        <v>336</v>
      </c>
      <c r="C50" s="39">
        <v>3668</v>
      </c>
      <c r="D50" s="42">
        <v>329.27499999999998</v>
      </c>
      <c r="E50" s="121">
        <v>0.4</v>
      </c>
      <c r="F50" s="42">
        <v>0.3</v>
      </c>
      <c r="G50" s="42">
        <v>17.505398</v>
      </c>
      <c r="H50" s="42">
        <v>5189688.074</v>
      </c>
      <c r="I50" s="42">
        <v>487981.24599999998</v>
      </c>
      <c r="J50" s="42">
        <f>VLOOKUP(A50,'Hub coords'!$A$88:$G$194,4,FALSE)</f>
        <v>487977.93940000003</v>
      </c>
      <c r="K50" s="42">
        <f>VLOOKUP(A50,'Hub coords'!$A$88:$G$194,5,FALSE)</f>
        <v>5189689.1184999999</v>
      </c>
      <c r="L50" s="43">
        <f t="shared" si="19"/>
        <v>-3.3065999999525957</v>
      </c>
      <c r="M50" s="43">
        <f t="shared" si="20"/>
        <v>1.0444999998435378</v>
      </c>
      <c r="N50" s="43">
        <f t="shared" si="21"/>
        <v>3.4676481668934716</v>
      </c>
      <c r="O50" s="45">
        <f t="shared" si="22"/>
        <v>12.024583809359653</v>
      </c>
      <c r="P50"/>
      <c r="Q50" s="65"/>
      <c r="R50"/>
    </row>
    <row r="51" spans="1:18" x14ac:dyDescent="0.3">
      <c r="A51" t="s">
        <v>329</v>
      </c>
      <c r="B51" t="s">
        <v>336</v>
      </c>
      <c r="C51" s="42">
        <v>4577</v>
      </c>
      <c r="D51" s="42">
        <v>332.71</v>
      </c>
      <c r="E51" s="121">
        <v>0.4</v>
      </c>
      <c r="F51" s="42">
        <v>0.3</v>
      </c>
      <c r="G51" s="42">
        <v>20.797360000000001</v>
      </c>
      <c r="H51" s="42">
        <v>5189682.9610000001</v>
      </c>
      <c r="I51" s="42">
        <v>487924.32199999999</v>
      </c>
      <c r="J51" s="42">
        <f>VLOOKUP(A51,'Hub coords'!$A$88:$G$194,4,FALSE)</f>
        <v>487922.22340000002</v>
      </c>
      <c r="K51" s="42">
        <f>VLOOKUP(A51,'Hub coords'!$A$88:$G$194,5,FALSE)</f>
        <v>5189684.0785000008</v>
      </c>
      <c r="L51" s="43">
        <f t="shared" si="19"/>
        <v>-2.0985999999684282</v>
      </c>
      <c r="M51" s="43">
        <f t="shared" si="20"/>
        <v>1.1175000006332994</v>
      </c>
      <c r="N51" s="43">
        <f t="shared" si="21"/>
        <v>2.3775887388871335</v>
      </c>
      <c r="O51" s="45">
        <f t="shared" si="22"/>
        <v>5.6529282112829096</v>
      </c>
      <c r="P51"/>
      <c r="Q51" s="65"/>
      <c r="R51"/>
    </row>
    <row r="52" spans="1:18" x14ac:dyDescent="0.3">
      <c r="A52" t="s">
        <v>330</v>
      </c>
      <c r="B52" t="s">
        <v>336</v>
      </c>
      <c r="C52" s="39">
        <v>3699</v>
      </c>
      <c r="D52" s="42">
        <v>343.29</v>
      </c>
      <c r="E52" s="121">
        <v>0.5</v>
      </c>
      <c r="F52" s="42">
        <v>0.4</v>
      </c>
      <c r="G52" s="42">
        <v>24.321418999999999</v>
      </c>
      <c r="H52" s="42">
        <v>5189667.7019999996</v>
      </c>
      <c r="I52" s="42">
        <v>487874.17700000003</v>
      </c>
      <c r="J52" s="42">
        <f>VLOOKUP(A52,'Hub coords'!$A$88:$G$194,4,FALSE)</f>
        <v>487870.81840000005</v>
      </c>
      <c r="K52" s="42">
        <f>VLOOKUP(A52,'Hub coords'!$A$88:$G$194,5,FALSE)</f>
        <v>5189669.9745000005</v>
      </c>
      <c r="L52" s="43">
        <f t="shared" si="19"/>
        <v>-3.3585999999777414</v>
      </c>
      <c r="M52" s="43">
        <f t="shared" si="20"/>
        <v>2.2725000008940697</v>
      </c>
      <c r="N52" s="43">
        <f t="shared" si="21"/>
        <v>4.0551757315699684</v>
      </c>
      <c r="O52" s="45">
        <f t="shared" si="22"/>
        <v>16.444450213914028</v>
      </c>
      <c r="P52"/>
      <c r="Q52" s="65"/>
      <c r="R52"/>
    </row>
    <row r="53" spans="1:18" x14ac:dyDescent="0.3">
      <c r="A53" t="s">
        <v>331</v>
      </c>
      <c r="B53" t="s">
        <v>336</v>
      </c>
      <c r="C53" s="42">
        <v>3640</v>
      </c>
      <c r="D53" s="42">
        <v>337.60300000000001</v>
      </c>
      <c r="E53" s="121">
        <v>0.3</v>
      </c>
      <c r="F53" s="42">
        <v>0.3</v>
      </c>
      <c r="G53" s="42">
        <v>10.527516</v>
      </c>
      <c r="H53" s="42">
        <v>5189742.0530000003</v>
      </c>
      <c r="I53" s="42">
        <v>487869.29200000002</v>
      </c>
      <c r="J53" s="42">
        <f>VLOOKUP(A53,'Hub coords'!$A$88:$G$194,4,FALSE)</f>
        <v>487867.99840000004</v>
      </c>
      <c r="K53" s="42">
        <f>VLOOKUP(A53,'Hub coords'!$A$88:$G$194,5,FALSE)</f>
        <v>5189743.4675000003</v>
      </c>
      <c r="L53" s="43">
        <f t="shared" si="19"/>
        <v>-1.2935999999754131</v>
      </c>
      <c r="M53" s="43">
        <f t="shared" si="20"/>
        <v>1.4144999999552965</v>
      </c>
      <c r="N53" s="43">
        <f t="shared" si="21"/>
        <v>1.9168232077606748</v>
      </c>
      <c r="O53" s="45">
        <f t="shared" si="22"/>
        <v>3.6742112098099233</v>
      </c>
      <c r="P53"/>
      <c r="Q53" s="65"/>
      <c r="R53"/>
    </row>
    <row r="54" spans="1:18" x14ac:dyDescent="0.3">
      <c r="A54" t="s">
        <v>332</v>
      </c>
      <c r="B54" t="s">
        <v>336</v>
      </c>
      <c r="C54" s="42">
        <v>3637</v>
      </c>
      <c r="D54" s="42">
        <v>340.50599999999997</v>
      </c>
      <c r="E54" s="121">
        <v>0.4</v>
      </c>
      <c r="F54" s="42">
        <v>0.3</v>
      </c>
      <c r="G54" s="42">
        <v>14.139875999999999</v>
      </c>
      <c r="H54" s="42">
        <v>5189784.5889999997</v>
      </c>
      <c r="I54" s="42">
        <v>487858.23</v>
      </c>
      <c r="J54" s="42">
        <f>VLOOKUP(A54,'Hub coords'!$A$88:$G$194,4,FALSE)</f>
        <v>487856.82940000005</v>
      </c>
      <c r="K54" s="42">
        <f>VLOOKUP(A54,'Hub coords'!$A$88:$G$194,5,FALSE)</f>
        <v>5189786.1225000005</v>
      </c>
      <c r="L54" s="43">
        <f t="shared" si="19"/>
        <v>-1.4005999999353662</v>
      </c>
      <c r="M54" s="43">
        <f t="shared" si="20"/>
        <v>1.533500000834465</v>
      </c>
      <c r="N54" s="43">
        <f t="shared" si="21"/>
        <v>2.0768492030906458</v>
      </c>
      <c r="O54" s="45">
        <f t="shared" si="22"/>
        <v>4.3133026123782505</v>
      </c>
      <c r="P54"/>
      <c r="Q54" s="65"/>
      <c r="R54"/>
    </row>
    <row r="55" spans="1:18" x14ac:dyDescent="0.3">
      <c r="A55" t="s">
        <v>333</v>
      </c>
      <c r="B55" t="s">
        <v>336</v>
      </c>
      <c r="C55" s="42">
        <v>4174</v>
      </c>
      <c r="D55" s="42">
        <v>346.33600000000001</v>
      </c>
      <c r="E55" s="121">
        <v>0.4</v>
      </c>
      <c r="F55" s="42">
        <v>0.3</v>
      </c>
      <c r="G55" s="42">
        <v>17.221115999999999</v>
      </c>
      <c r="H55" s="42">
        <v>5189804.1409999998</v>
      </c>
      <c r="I55" s="42">
        <v>487836.34600000002</v>
      </c>
      <c r="J55" s="42">
        <f>VLOOKUP(A55,'Hub coords'!$A$88:$G$194,4,FALSE)</f>
        <v>487836.50140000001</v>
      </c>
      <c r="K55" s="42">
        <f>VLOOKUP(A55,'Hub coords'!$A$88:$G$194,5,FALSE)</f>
        <v>5189807.4275000002</v>
      </c>
      <c r="L55" s="43">
        <f t="shared" si="19"/>
        <v>0.155399999988731</v>
      </c>
      <c r="M55" s="43">
        <f t="shared" si="20"/>
        <v>3.2865000003948808</v>
      </c>
      <c r="N55" s="43">
        <f t="shared" si="21"/>
        <v>3.2901719427093847</v>
      </c>
      <c r="O55" s="45">
        <f t="shared" si="22"/>
        <v>10.825231412592046</v>
      </c>
      <c r="P55"/>
      <c r="Q55" s="65"/>
      <c r="R55"/>
    </row>
    <row r="56" spans="1:18" x14ac:dyDescent="0.3">
      <c r="A56" t="s">
        <v>334</v>
      </c>
      <c r="B56" t="s">
        <v>336</v>
      </c>
      <c r="C56" s="42">
        <v>3512</v>
      </c>
      <c r="D56" s="42">
        <v>336.80099999999999</v>
      </c>
      <c r="E56" s="121">
        <v>0.4</v>
      </c>
      <c r="F56" s="42">
        <v>0.3</v>
      </c>
      <c r="G56" s="42">
        <v>13.60928</v>
      </c>
      <c r="H56" s="42">
        <v>5189848.5609999998</v>
      </c>
      <c r="I56" s="42">
        <v>487851.859</v>
      </c>
      <c r="J56" s="42">
        <f>VLOOKUP(A56,'Hub coords'!$A$88:$G$194,4,FALSE)</f>
        <v>487852.91840000002</v>
      </c>
      <c r="K56" s="42">
        <f>VLOOKUP(A56,'Hub coords'!$A$88:$G$194,5,FALSE)</f>
        <v>5189849.3285000008</v>
      </c>
      <c r="L56" s="43">
        <f t="shared" si="19"/>
        <v>1.0594000000273809</v>
      </c>
      <c r="M56" s="43">
        <f t="shared" si="20"/>
        <v>0.76750000100582838</v>
      </c>
      <c r="N56" s="43">
        <f t="shared" si="21"/>
        <v>1.308198995413909</v>
      </c>
      <c r="O56" s="45">
        <f t="shared" si="22"/>
        <v>1.7113846116019609</v>
      </c>
      <c r="P56"/>
      <c r="Q56" s="65"/>
      <c r="R56"/>
    </row>
    <row r="57" spans="1:18" x14ac:dyDescent="0.3">
      <c r="A57" t="s">
        <v>335</v>
      </c>
      <c r="B57" t="s">
        <v>336</v>
      </c>
      <c r="C57" s="42">
        <v>3603</v>
      </c>
      <c r="D57" s="42">
        <v>347.67</v>
      </c>
      <c r="E57" s="121">
        <v>0.9</v>
      </c>
      <c r="F57" s="42">
        <v>0.5</v>
      </c>
      <c r="G57" s="42">
        <v>18.4819</v>
      </c>
      <c r="H57" s="42">
        <v>5189605.4560000002</v>
      </c>
      <c r="I57" s="42">
        <v>487822.56599999999</v>
      </c>
      <c r="J57" s="42">
        <f>VLOOKUP(A57,'Hub coords'!$A$88:$G$194,4,FALSE)</f>
        <v>487820.15140000003</v>
      </c>
      <c r="K57" s="42">
        <f>VLOOKUP(A57,'Hub coords'!$A$88:$G$194,5,FALSE)</f>
        <v>5189605.0755000003</v>
      </c>
      <c r="L57" s="43">
        <f t="shared" si="19"/>
        <v>-2.4145999999600463</v>
      </c>
      <c r="M57" s="43">
        <f t="shared" si="20"/>
        <v>-0.38049999997019768</v>
      </c>
      <c r="N57" s="43">
        <f t="shared" si="21"/>
        <v>2.4443963282954702</v>
      </c>
      <c r="O57" s="45">
        <f t="shared" si="22"/>
        <v>5.9750734097843763</v>
      </c>
      <c r="P57"/>
      <c r="Q57" s="65"/>
      <c r="R57"/>
    </row>
    <row r="58" spans="1:18" x14ac:dyDescent="0.3">
      <c r="A58" t="s">
        <v>337</v>
      </c>
      <c r="B58" t="s">
        <v>336</v>
      </c>
      <c r="C58" s="42">
        <v>3290</v>
      </c>
      <c r="D58" s="42">
        <v>345.75700000000001</v>
      </c>
      <c r="E58" s="121">
        <v>0.4</v>
      </c>
      <c r="F58" s="42">
        <v>0.3</v>
      </c>
      <c r="G58" s="42">
        <v>14.33202</v>
      </c>
      <c r="H58" s="42">
        <v>5189561.9330000002</v>
      </c>
      <c r="I58" s="42">
        <v>487836.23599999998</v>
      </c>
      <c r="J58" s="42">
        <f>VLOOKUP(A58,'Hub coords'!$A$88:$G$194,4,FALSE)</f>
        <v>487837.50940000004</v>
      </c>
      <c r="K58" s="42">
        <f>VLOOKUP(A58,'Hub coords'!$A$88:$G$194,5,FALSE)</f>
        <v>5189563.5465000002</v>
      </c>
      <c r="L58" s="43">
        <f t="shared" si="19"/>
        <v>1.2734000000637025</v>
      </c>
      <c r="M58" s="43">
        <f t="shared" si="20"/>
        <v>1.6134999999776483</v>
      </c>
      <c r="N58" s="43">
        <f t="shared" si="21"/>
        <v>2.0554634051936094</v>
      </c>
      <c r="O58" s="45">
        <f t="shared" si="22"/>
        <v>4.2249298100901083</v>
      </c>
      <c r="P58"/>
      <c r="Q58" s="65"/>
      <c r="R58"/>
    </row>
    <row r="59" spans="1:18" x14ac:dyDescent="0.3">
      <c r="A59" t="s">
        <v>338</v>
      </c>
      <c r="B59" t="s">
        <v>336</v>
      </c>
      <c r="C59" s="42">
        <v>3765</v>
      </c>
      <c r="D59" s="42">
        <v>344.69900000000001</v>
      </c>
      <c r="E59" s="121">
        <v>0.4</v>
      </c>
      <c r="F59" s="42">
        <v>0.3</v>
      </c>
      <c r="G59" s="42">
        <v>15.505023</v>
      </c>
      <c r="H59" s="42">
        <v>5189497.6919999998</v>
      </c>
      <c r="I59" s="42">
        <v>487966.03899999999</v>
      </c>
      <c r="J59" s="42">
        <f>VLOOKUP(A59,'Hub coords'!$A$88:$G$194,4,FALSE)</f>
        <v>487966.29640000005</v>
      </c>
      <c r="K59" s="42">
        <f>VLOOKUP(A59,'Hub coords'!$A$88:$G$194,5,FALSE)</f>
        <v>5189499.7715000007</v>
      </c>
      <c r="L59" s="43">
        <f t="shared" si="19"/>
        <v>0.25740000006044284</v>
      </c>
      <c r="M59" s="43">
        <f t="shared" si="20"/>
        <v>2.079500000923872</v>
      </c>
      <c r="N59" s="43">
        <f t="shared" si="21"/>
        <v>2.0953698990568466</v>
      </c>
      <c r="O59" s="45">
        <f t="shared" si="22"/>
        <v>4.3905750138734998</v>
      </c>
      <c r="P59"/>
      <c r="Q59" s="65"/>
      <c r="R59"/>
    </row>
    <row r="60" spans="1:18" x14ac:dyDescent="0.3">
      <c r="A60" t="s">
        <v>339</v>
      </c>
      <c r="B60" t="s">
        <v>336</v>
      </c>
      <c r="C60" s="42">
        <v>4725</v>
      </c>
      <c r="D60" s="42">
        <v>339.23599999999999</v>
      </c>
      <c r="E60" s="121">
        <v>0.3</v>
      </c>
      <c r="F60" s="42">
        <v>0.1</v>
      </c>
      <c r="G60" s="42">
        <v>1.757755</v>
      </c>
      <c r="H60" s="42">
        <v>5189534.5480000004</v>
      </c>
      <c r="I60" s="42">
        <v>488065.989</v>
      </c>
      <c r="J60" s="42">
        <f>VLOOKUP(A60,'Hub coords'!$A$88:$G$194,4,FALSE)</f>
        <v>488065.66940000001</v>
      </c>
      <c r="K60" s="42">
        <f>VLOOKUP(A60,'Hub coords'!$A$88:$G$194,5,FALSE)</f>
        <v>5189534.6405000007</v>
      </c>
      <c r="L60" s="43">
        <f t="shared" si="19"/>
        <v>-0.31959999998798594</v>
      </c>
      <c r="M60" s="43">
        <f t="shared" si="20"/>
        <v>9.2500000260770321E-2</v>
      </c>
      <c r="N60" s="43">
        <f t="shared" si="21"/>
        <v>0.3327167113935865</v>
      </c>
      <c r="O60" s="45">
        <f t="shared" si="22"/>
        <v>0.11070041004056314</v>
      </c>
      <c r="P60"/>
      <c r="Q60" s="65"/>
      <c r="R60"/>
    </row>
    <row r="61" spans="1:18" x14ac:dyDescent="0.3">
      <c r="A61" t="s">
        <v>340</v>
      </c>
      <c r="B61" t="s">
        <v>336</v>
      </c>
      <c r="C61" s="42">
        <v>3895</v>
      </c>
      <c r="D61" s="42">
        <v>335.13499999999999</v>
      </c>
      <c r="E61" s="121">
        <v>0.4</v>
      </c>
      <c r="F61" s="42">
        <v>0.3</v>
      </c>
      <c r="G61" s="42">
        <v>5.394298</v>
      </c>
      <c r="H61" s="42">
        <v>5189581.7810000004</v>
      </c>
      <c r="I61" s="42">
        <v>488004.67599999998</v>
      </c>
      <c r="J61" s="42">
        <f>VLOOKUP(A61,'Hub coords'!$A$88:$G$194,4,FALSE)</f>
        <v>488003.82940000005</v>
      </c>
      <c r="K61" s="42">
        <f>VLOOKUP(A61,'Hub coords'!$A$88:$G$194,5,FALSE)</f>
        <v>5189582.0975000001</v>
      </c>
      <c r="L61" s="43">
        <f t="shared" si="19"/>
        <v>-0.84659999993164092</v>
      </c>
      <c r="M61" s="43">
        <f t="shared" si="20"/>
        <v>0.31649999972432852</v>
      </c>
      <c r="N61" s="43">
        <f t="shared" si="21"/>
        <v>0.90382731188527066</v>
      </c>
      <c r="O61" s="45">
        <f t="shared" si="22"/>
        <v>0.81690380970975429</v>
      </c>
      <c r="P61"/>
      <c r="Q61" s="65"/>
      <c r="R61"/>
    </row>
    <row r="62" spans="1:18" x14ac:dyDescent="0.3">
      <c r="A62" t="s">
        <v>320</v>
      </c>
      <c r="B62" t="s">
        <v>336</v>
      </c>
      <c r="C62" s="42">
        <v>3879</v>
      </c>
      <c r="D62" s="42">
        <v>320.23399999999998</v>
      </c>
      <c r="E62" s="121">
        <v>0.2</v>
      </c>
      <c r="F62" s="42">
        <v>0.2</v>
      </c>
      <c r="G62" s="42">
        <v>6.1974780000000003</v>
      </c>
      <c r="H62" s="42">
        <v>5189806.0779999997</v>
      </c>
      <c r="I62" s="42">
        <v>488059.821</v>
      </c>
      <c r="J62" s="42">
        <f>VLOOKUP(A62,'Hub coords'!$A$88:$G$194,4,FALSE)</f>
        <v>488059.60840000003</v>
      </c>
      <c r="K62" s="42">
        <f>VLOOKUP(A62,'Hub coords'!$A$88:$G$194,5,FALSE)</f>
        <v>5189806.1515000006</v>
      </c>
      <c r="L62" s="43">
        <f t="shared" si="19"/>
        <v>-0.21259999996982515</v>
      </c>
      <c r="M62" s="43">
        <f t="shared" si="20"/>
        <v>7.350000087171793E-2</v>
      </c>
      <c r="N62" s="43">
        <f t="shared" si="21"/>
        <v>0.2249466828279808</v>
      </c>
      <c r="O62" s="45">
        <f t="shared" si="22"/>
        <v>5.0601010115312192E-2</v>
      </c>
      <c r="P62"/>
      <c r="Q62" s="65"/>
      <c r="R62"/>
    </row>
    <row r="63" spans="1:18" x14ac:dyDescent="0.3">
      <c r="A63" t="s">
        <v>322</v>
      </c>
      <c r="B63" t="s">
        <v>336</v>
      </c>
      <c r="C63" s="39">
        <v>6665</v>
      </c>
      <c r="D63" s="42">
        <v>322.33199999999999</v>
      </c>
      <c r="E63" s="121">
        <v>0.4</v>
      </c>
      <c r="F63" s="42">
        <v>0.3</v>
      </c>
      <c r="G63" s="42">
        <v>13.133305</v>
      </c>
      <c r="H63" s="42">
        <v>5189814.2510000002</v>
      </c>
      <c r="I63" s="42">
        <v>488049.777</v>
      </c>
      <c r="J63" s="42">
        <f>VLOOKUP(A63,'Hub coords'!$A$88:$G$194,4,FALSE)</f>
        <v>488048.62240000005</v>
      </c>
      <c r="K63" s="42">
        <f>VLOOKUP(A63,'Hub coords'!$A$88:$G$194,5,FALSE)</f>
        <v>5189815.9575000005</v>
      </c>
      <c r="L63" s="43">
        <f t="shared" si="19"/>
        <v>-1.154599999950733</v>
      </c>
      <c r="M63" s="43">
        <f t="shared" si="20"/>
        <v>1.706500000320375</v>
      </c>
      <c r="N63" s="43">
        <f t="shared" si="21"/>
        <v>2.0603988475486177</v>
      </c>
      <c r="O63" s="45">
        <f t="shared" si="22"/>
        <v>4.2452434109796719</v>
      </c>
      <c r="P63"/>
      <c r="Q63" s="65"/>
      <c r="R63"/>
    </row>
    <row r="64" spans="1:18" x14ac:dyDescent="0.3">
      <c r="A64" t="s">
        <v>323</v>
      </c>
      <c r="B64" t="s">
        <v>336</v>
      </c>
      <c r="C64" s="39">
        <v>4158</v>
      </c>
      <c r="D64" s="42">
        <v>360.94499999999999</v>
      </c>
      <c r="E64" s="121">
        <v>0.3</v>
      </c>
      <c r="F64" s="42">
        <v>0.2</v>
      </c>
      <c r="G64" s="42">
        <v>8.3460660000000004</v>
      </c>
      <c r="H64" s="42">
        <v>5189165.0580000002</v>
      </c>
      <c r="I64" s="42">
        <v>487756.81699999998</v>
      </c>
      <c r="J64" s="42">
        <f>VLOOKUP(A64,'Hub coords'!$A$88:$G$194,4,FALSE)</f>
        <v>487756.00940000004</v>
      </c>
      <c r="K64" s="42">
        <f>VLOOKUP(A64,'Hub coords'!$A$88:$G$194,5,FALSE)</f>
        <v>5189165.6335000005</v>
      </c>
      <c r="L64" s="43">
        <f t="shared" si="19"/>
        <v>-0.80759999994188547</v>
      </c>
      <c r="M64" s="43">
        <f t="shared" si="20"/>
        <v>0.5755000002682209</v>
      </c>
      <c r="N64" s="43">
        <f t="shared" si="21"/>
        <v>0.9916743468573016</v>
      </c>
      <c r="O64" s="45">
        <f t="shared" si="22"/>
        <v>0.98341801021485575</v>
      </c>
      <c r="P64"/>
      <c r="Q64" s="65"/>
      <c r="R64"/>
    </row>
    <row r="65" spans="1:18" x14ac:dyDescent="0.3">
      <c r="A65" t="s">
        <v>324</v>
      </c>
      <c r="B65" t="s">
        <v>336</v>
      </c>
      <c r="C65" s="39">
        <v>3331</v>
      </c>
      <c r="D65" s="42">
        <v>322.52100000000002</v>
      </c>
      <c r="E65" s="121">
        <v>0.6</v>
      </c>
      <c r="F65" s="42">
        <v>0.5</v>
      </c>
      <c r="G65" s="42">
        <v>9.7440529999999992</v>
      </c>
      <c r="H65" s="42">
        <v>5189842.1370000001</v>
      </c>
      <c r="I65" s="42">
        <v>488047.40899999999</v>
      </c>
      <c r="J65" s="42">
        <f>VLOOKUP(A65,'Hub coords'!$A$88:$G$194,4,FALSE)</f>
        <v>488047.29640000005</v>
      </c>
      <c r="K65" s="42">
        <f>VLOOKUP(A65,'Hub coords'!$A$88:$G$194,5,FALSE)</f>
        <v>5189841.7215</v>
      </c>
      <c r="L65" s="43">
        <f t="shared" si="19"/>
        <v>-0.11259999993490055</v>
      </c>
      <c r="M65" s="43">
        <f t="shared" si="20"/>
        <v>-0.41550000011920929</v>
      </c>
      <c r="N65" s="43">
        <f t="shared" si="21"/>
        <v>0.43048694531240145</v>
      </c>
      <c r="O65" s="45">
        <f t="shared" si="22"/>
        <v>0.18531901008440252</v>
      </c>
      <c r="P65"/>
      <c r="Q65" s="65"/>
      <c r="R65"/>
    </row>
    <row r="66" spans="1:18" x14ac:dyDescent="0.3">
      <c r="A66" t="s">
        <v>544</v>
      </c>
      <c r="B66" t="s">
        <v>336</v>
      </c>
      <c r="C66" s="39">
        <v>2981</v>
      </c>
      <c r="D66" s="42">
        <v>316.28500000000003</v>
      </c>
      <c r="E66" s="121">
        <v>0.9</v>
      </c>
      <c r="F66" s="42">
        <v>0.6</v>
      </c>
      <c r="G66" s="42">
        <v>15.994590000000001</v>
      </c>
      <c r="H66" s="42">
        <v>5189869.0350000001</v>
      </c>
      <c r="I66" s="42">
        <v>488016.277</v>
      </c>
      <c r="J66" s="42">
        <f>VLOOKUP(A66,'Hub coords'!$A$88:$G$194,4,FALSE)</f>
        <v>488015.69576465449</v>
      </c>
      <c r="K66" s="42">
        <f>VLOOKUP(A66,'Hub coords'!$A$88:$G$194,5,FALSE)</f>
        <v>5189870.846538106</v>
      </c>
      <c r="L66" s="43">
        <f t="shared" si="19"/>
        <v>-0.58123534551123157</v>
      </c>
      <c r="M66" s="43">
        <f t="shared" si="20"/>
        <v>1.8115381058305502</v>
      </c>
      <c r="N66" s="43">
        <f t="shared" si="21"/>
        <v>1.9024996283173614</v>
      </c>
      <c r="O66" s="45">
        <f t="shared" si="22"/>
        <v>3.6195048357476982</v>
      </c>
      <c r="P66"/>
      <c r="Q66" s="65"/>
      <c r="R66"/>
    </row>
    <row r="67" spans="1:18" x14ac:dyDescent="0.3">
      <c r="A67" t="s">
        <v>326</v>
      </c>
      <c r="B67" t="s">
        <v>336</v>
      </c>
      <c r="C67" s="39">
        <v>3841</v>
      </c>
      <c r="D67" s="42">
        <v>356.44200000000001</v>
      </c>
      <c r="E67" s="121">
        <v>0.5</v>
      </c>
      <c r="F67" s="42">
        <v>0.4</v>
      </c>
      <c r="G67" s="42">
        <v>6.0292389999999996</v>
      </c>
      <c r="H67" s="42">
        <v>5189137.0310000004</v>
      </c>
      <c r="I67" s="42">
        <v>487770.109</v>
      </c>
      <c r="J67" s="42">
        <f>VLOOKUP(A67,'Hub coords'!$A$88:$G$194,4,FALSE)</f>
        <v>487770.48440000002</v>
      </c>
      <c r="K67" s="42">
        <f>VLOOKUP(A67,'Hub coords'!$A$88:$G$194,5,FALSE)</f>
        <v>5189137.1405000007</v>
      </c>
      <c r="L67" s="43">
        <f t="shared" si="19"/>
        <v>0.37540000001899898</v>
      </c>
      <c r="M67" s="43">
        <f t="shared" si="20"/>
        <v>0.10950000025331974</v>
      </c>
      <c r="N67" s="43">
        <f t="shared" si="21"/>
        <v>0.39104400017100566</v>
      </c>
      <c r="O67" s="45">
        <f t="shared" si="22"/>
        <v>0.15291541006974146</v>
      </c>
      <c r="P67"/>
      <c r="Q67" s="65"/>
      <c r="R67"/>
    </row>
    <row r="68" spans="1:18" x14ac:dyDescent="0.3">
      <c r="A68" t="s">
        <v>327</v>
      </c>
      <c r="B68" t="s">
        <v>336</v>
      </c>
      <c r="C68" s="42">
        <v>3654</v>
      </c>
      <c r="D68" s="42">
        <v>327.37599999999998</v>
      </c>
      <c r="E68" s="121">
        <v>0.4</v>
      </c>
      <c r="F68" s="42">
        <v>0.3</v>
      </c>
      <c r="G68" s="42">
        <v>12.645102</v>
      </c>
      <c r="H68" s="42">
        <v>5189857.1469999999</v>
      </c>
      <c r="I68" s="42">
        <v>487977.6</v>
      </c>
      <c r="J68" s="42">
        <f>VLOOKUP(A68,'Hub coords'!$A$88:$G$194,4,FALSE)</f>
        <v>487975.32740000001</v>
      </c>
      <c r="K68" s="42">
        <f>VLOOKUP(A68,'Hub coords'!$A$88:$G$194,5,FALSE)</f>
        <v>5189856.6405000007</v>
      </c>
      <c r="L68" s="43">
        <f t="shared" si="19"/>
        <v>-2.2725999999674968</v>
      </c>
      <c r="M68" s="43">
        <f t="shared" si="20"/>
        <v>-0.50649999920278788</v>
      </c>
      <c r="N68" s="43">
        <f t="shared" si="21"/>
        <v>2.3283584365480956</v>
      </c>
      <c r="O68" s="45">
        <f t="shared" si="22"/>
        <v>5.4212530090446922</v>
      </c>
      <c r="P68"/>
      <c r="Q68" s="65"/>
      <c r="R68"/>
    </row>
    <row r="69" spans="1:18" x14ac:dyDescent="0.3">
      <c r="A69" t="s">
        <v>341</v>
      </c>
      <c r="B69" t="s">
        <v>336</v>
      </c>
      <c r="C69" s="42">
        <v>4501</v>
      </c>
      <c r="D69" s="42">
        <v>360.00700000000001</v>
      </c>
      <c r="E69" s="121">
        <v>0.3</v>
      </c>
      <c r="F69" s="42">
        <v>0.2</v>
      </c>
      <c r="G69" s="42">
        <v>13.007137</v>
      </c>
      <c r="H69" s="42">
        <v>5189140.0410000002</v>
      </c>
      <c r="I69" s="42">
        <v>487822.17300000001</v>
      </c>
      <c r="J69" s="42">
        <f>VLOOKUP(A69,'Hub coords'!$A$88:$G$194,4,FALSE)</f>
        <v>487822.16540000006</v>
      </c>
      <c r="K69" s="42">
        <f>VLOOKUP(A69,'Hub coords'!$A$88:$G$194,5,FALSE)</f>
        <v>5189140.4065000005</v>
      </c>
      <c r="L69" s="43">
        <f t="shared" si="19"/>
        <v>-7.5999999535270035E-3</v>
      </c>
      <c r="M69" s="43">
        <f t="shared" si="20"/>
        <v>0.3655000003054738</v>
      </c>
      <c r="N69" s="43">
        <f t="shared" si="21"/>
        <v>0.36557900681329469</v>
      </c>
      <c r="O69" s="45">
        <f t="shared" si="22"/>
        <v>0.13364801022259498</v>
      </c>
      <c r="P69"/>
      <c r="Q69" s="65"/>
      <c r="R69"/>
    </row>
    <row r="70" spans="1:18" x14ac:dyDescent="0.3">
      <c r="A70" t="s">
        <v>342</v>
      </c>
      <c r="B70" t="s">
        <v>336</v>
      </c>
      <c r="C70" s="39">
        <v>3622</v>
      </c>
      <c r="D70" s="42">
        <v>356.19799999999998</v>
      </c>
      <c r="E70" s="121">
        <v>0.4</v>
      </c>
      <c r="F70" s="42">
        <v>0.3</v>
      </c>
      <c r="G70" s="42">
        <v>6.9131070000000001</v>
      </c>
      <c r="H70" s="42">
        <v>5189138.9069999997</v>
      </c>
      <c r="I70" s="42">
        <v>487738.32</v>
      </c>
      <c r="J70" s="42">
        <f>VLOOKUP(A70,'Hub coords'!$A$88:$G$194,4,FALSE)</f>
        <v>487738.36340000003</v>
      </c>
      <c r="K70" s="42">
        <f>VLOOKUP(A70,'Hub coords'!$A$88:$G$194,5,FALSE)</f>
        <v>5189139.6984999999</v>
      </c>
      <c r="L70" s="43">
        <f t="shared" si="19"/>
        <v>4.3400000024121255E-2</v>
      </c>
      <c r="M70" s="43">
        <f t="shared" si="20"/>
        <v>0.79150000028312206</v>
      </c>
      <c r="N70" s="43">
        <f t="shared" si="21"/>
        <v>0.79268897459866061</v>
      </c>
      <c r="O70" s="45">
        <f t="shared" si="22"/>
        <v>0.628355810450276</v>
      </c>
      <c r="P70"/>
      <c r="Q70" s="65"/>
      <c r="R70"/>
    </row>
    <row r="71" spans="1:18" x14ac:dyDescent="0.3">
      <c r="A71" t="s">
        <v>343</v>
      </c>
      <c r="B71" t="s">
        <v>336</v>
      </c>
      <c r="C71" s="39">
        <v>3565</v>
      </c>
      <c r="D71" s="42">
        <v>320.803</v>
      </c>
      <c r="E71" s="121">
        <v>0.6</v>
      </c>
      <c r="F71" s="42">
        <v>0.5</v>
      </c>
      <c r="G71" s="42">
        <v>17.245469</v>
      </c>
      <c r="H71" s="42">
        <v>5189813.4989999998</v>
      </c>
      <c r="I71" s="42">
        <v>488032.67599999998</v>
      </c>
      <c r="J71" s="42">
        <f>VLOOKUP(A71,'Hub coords'!$A$88:$G$194,4,FALSE)</f>
        <v>488032.34240000002</v>
      </c>
      <c r="K71" s="42">
        <f>VLOOKUP(A71,'Hub coords'!$A$88:$G$194,5,FALSE)</f>
        <v>5189812.1225000005</v>
      </c>
      <c r="L71" s="43">
        <f t="shared" si="19"/>
        <v>-0.33359999995445833</v>
      </c>
      <c r="M71" s="43">
        <f t="shared" si="20"/>
        <v>-1.3764999993145466</v>
      </c>
      <c r="N71" s="43">
        <f t="shared" si="21"/>
        <v>1.4163478414861801</v>
      </c>
      <c r="O71" s="45">
        <f t="shared" si="22"/>
        <v>2.0060412080825616</v>
      </c>
      <c r="P71"/>
      <c r="Q71" s="65"/>
      <c r="R71"/>
    </row>
    <row r="72" spans="1:18" x14ac:dyDescent="0.3">
      <c r="A72" t="s">
        <v>350</v>
      </c>
      <c r="B72" t="s">
        <v>336</v>
      </c>
      <c r="C72" s="39">
        <v>3604</v>
      </c>
      <c r="D72" s="42">
        <v>343.93799999999999</v>
      </c>
      <c r="E72" s="121">
        <v>0.3</v>
      </c>
      <c r="F72" s="42">
        <v>0.3</v>
      </c>
      <c r="G72" s="42">
        <v>17.210764000000001</v>
      </c>
      <c r="H72" s="42">
        <v>5189581.8739999998</v>
      </c>
      <c r="I72" s="42">
        <v>487874.84100000001</v>
      </c>
      <c r="J72" s="42">
        <f>VLOOKUP(A72,'Hub coords'!$A$88:$G$194,4,FALSE)</f>
        <v>487871.8934</v>
      </c>
      <c r="K72" s="42">
        <f>VLOOKUP(A72,'Hub coords'!$A$88:$G$194,5,FALSE)</f>
        <v>5189581.3425000003</v>
      </c>
      <c r="L72" s="43">
        <f t="shared" si="19"/>
        <v>-2.947600000014063</v>
      </c>
      <c r="M72" s="43">
        <f t="shared" si="20"/>
        <v>-0.53149999957531691</v>
      </c>
      <c r="N72" s="43">
        <f t="shared" si="21"/>
        <v>2.9951357247429482</v>
      </c>
      <c r="O72" s="45">
        <f t="shared" si="22"/>
        <v>8.9708380096314659</v>
      </c>
      <c r="P72"/>
      <c r="Q72" s="65"/>
      <c r="R72"/>
    </row>
    <row r="73" spans="1:18" x14ac:dyDescent="0.3">
      <c r="A73" t="s">
        <v>351</v>
      </c>
      <c r="B73" t="s">
        <v>336</v>
      </c>
      <c r="C73" s="39">
        <v>3606</v>
      </c>
      <c r="D73" s="42">
        <v>341.75799999999998</v>
      </c>
      <c r="E73" s="121">
        <v>0.6</v>
      </c>
      <c r="F73" s="42">
        <v>0.4</v>
      </c>
      <c r="G73" s="42">
        <v>24.344021000000001</v>
      </c>
      <c r="H73" s="42">
        <v>5189653.7079999996</v>
      </c>
      <c r="I73" s="42">
        <v>487871.87699999998</v>
      </c>
      <c r="J73" s="42">
        <f>VLOOKUP(A73,'Hub coords'!$A$88:$G$194,4,FALSE)</f>
        <v>487871.70540000004</v>
      </c>
      <c r="K73" s="42">
        <f>VLOOKUP(A73,'Hub coords'!$A$88:$G$194,5,FALSE)</f>
        <v>5189657.7755000005</v>
      </c>
      <c r="L73" s="43">
        <f t="shared" si="19"/>
        <v>-0.17159999994328246</v>
      </c>
      <c r="M73" s="43">
        <f t="shared" si="20"/>
        <v>4.0675000008195639</v>
      </c>
      <c r="N73" s="43">
        <f t="shared" si="21"/>
        <v>4.0711181285548186</v>
      </c>
      <c r="O73" s="45">
        <f t="shared" si="22"/>
        <v>16.574002816647688</v>
      </c>
      <c r="P73"/>
      <c r="Q73" s="65"/>
      <c r="R73"/>
    </row>
    <row r="74" spans="1:18" x14ac:dyDescent="0.3">
      <c r="A74" t="s">
        <v>352</v>
      </c>
      <c r="B74" t="s">
        <v>336</v>
      </c>
      <c r="C74" s="39">
        <v>3601</v>
      </c>
      <c r="D74" s="42">
        <v>335.70299999999997</v>
      </c>
      <c r="E74" s="121">
        <v>0.5</v>
      </c>
      <c r="F74" s="42">
        <v>0.4</v>
      </c>
      <c r="G74" s="42">
        <v>24.157803000000001</v>
      </c>
      <c r="H74" s="42">
        <v>5189729.4960000003</v>
      </c>
      <c r="I74" s="42">
        <v>487873.51899999997</v>
      </c>
      <c r="J74" s="42">
        <f>VLOOKUP(A74,'Hub coords'!$A$88:$G$194,4,FALSE)</f>
        <v>487871.66440000001</v>
      </c>
      <c r="K74" s="42">
        <f>VLOOKUP(A74,'Hub coords'!$A$88:$G$194,5,FALSE)</f>
        <v>5189733.6025</v>
      </c>
      <c r="L74" s="43">
        <f t="shared" si="19"/>
        <v>-1.8545999999623746</v>
      </c>
      <c r="M74" s="43">
        <f t="shared" si="20"/>
        <v>4.1064999997615814</v>
      </c>
      <c r="N74" s="43">
        <f t="shared" si="21"/>
        <v>4.5058721029232851</v>
      </c>
      <c r="O74" s="45">
        <f t="shared" si="22"/>
        <v>20.302883407902307</v>
      </c>
      <c r="P74"/>
      <c r="Q74" s="65"/>
      <c r="R74"/>
    </row>
    <row r="75" spans="1:18" x14ac:dyDescent="0.3">
      <c r="A75" t="s">
        <v>353</v>
      </c>
      <c r="B75" t="s">
        <v>336</v>
      </c>
      <c r="C75" s="42">
        <v>3410</v>
      </c>
      <c r="D75" s="42">
        <v>343.62900000000002</v>
      </c>
      <c r="E75" s="121">
        <v>0.5</v>
      </c>
      <c r="F75" s="42">
        <v>0.4</v>
      </c>
      <c r="G75" s="42">
        <v>16.50018</v>
      </c>
      <c r="H75" s="42">
        <v>5189808.8159999996</v>
      </c>
      <c r="I75" s="42">
        <v>487874.18400000001</v>
      </c>
      <c r="J75" s="42">
        <f>VLOOKUP(A75,'Hub coords'!$A$88:$G$194,4,FALSE)</f>
        <v>487872.52740000002</v>
      </c>
      <c r="K75" s="42">
        <f>VLOOKUP(A75,'Hub coords'!$A$88:$G$194,5,FALSE)</f>
        <v>5189809.6665000003</v>
      </c>
      <c r="L75" s="43">
        <f t="shared" si="19"/>
        <v>-1.6565999999875203</v>
      </c>
      <c r="M75" s="43">
        <f t="shared" si="20"/>
        <v>0.85050000064074993</v>
      </c>
      <c r="N75" s="43">
        <f t="shared" si="21"/>
        <v>1.8621691145136545</v>
      </c>
      <c r="O75" s="45">
        <f t="shared" si="22"/>
        <v>3.4676738110485683</v>
      </c>
      <c r="P75"/>
      <c r="Q75" s="65"/>
      <c r="R75"/>
    </row>
    <row r="76" spans="1:18" x14ac:dyDescent="0.3">
      <c r="A76" t="s">
        <v>344</v>
      </c>
      <c r="B76" t="s">
        <v>336</v>
      </c>
      <c r="C76" s="42">
        <v>3421</v>
      </c>
      <c r="D76" s="42">
        <v>310.50400000000002</v>
      </c>
      <c r="E76" s="121">
        <v>0.5</v>
      </c>
      <c r="F76" s="42">
        <v>0.4</v>
      </c>
      <c r="G76" s="42">
        <v>15.758464</v>
      </c>
      <c r="H76" s="42">
        <v>5189887.3729999997</v>
      </c>
      <c r="I76" s="42">
        <v>488031.66399999999</v>
      </c>
      <c r="J76" s="42">
        <f>VLOOKUP(A76,'Hub coords'!$A$88:$G$194,4,FALSE)</f>
        <v>488030.87040000001</v>
      </c>
      <c r="K76" s="42">
        <f>VLOOKUP(A76,'Hub coords'!$A$88:$G$194,5,FALSE)</f>
        <v>5189887.7975000003</v>
      </c>
      <c r="L76" s="43">
        <f t="shared" si="19"/>
        <v>-0.79359999997541308</v>
      </c>
      <c r="M76" s="43">
        <f t="shared" si="20"/>
        <v>0.42450000066310167</v>
      </c>
      <c r="N76" s="43">
        <f t="shared" si="21"/>
        <v>0.90000067251305371</v>
      </c>
      <c r="O76" s="45">
        <f t="shared" si="22"/>
        <v>0.81000121052394891</v>
      </c>
      <c r="P76"/>
      <c r="Q76" s="65"/>
      <c r="R76"/>
    </row>
    <row r="77" spans="1:18" x14ac:dyDescent="0.3">
      <c r="A77" t="s">
        <v>345</v>
      </c>
      <c r="B77" t="s">
        <v>336</v>
      </c>
      <c r="C77" s="42">
        <v>3599</v>
      </c>
      <c r="D77" s="42">
        <v>329.51400000000001</v>
      </c>
      <c r="E77" s="121">
        <v>0.3</v>
      </c>
      <c r="F77" s="42">
        <v>0.2</v>
      </c>
      <c r="G77" s="42">
        <v>13.735423000000001</v>
      </c>
      <c r="H77" s="42">
        <v>5189886.2390000001</v>
      </c>
      <c r="I77" s="42">
        <v>487954.63400000002</v>
      </c>
      <c r="J77" s="42">
        <f>VLOOKUP(A77,'Hub coords'!$A$88:$G$194,4,FALSE)</f>
        <v>487953.40240000002</v>
      </c>
      <c r="K77" s="42">
        <f>VLOOKUP(A77,'Hub coords'!$A$88:$G$194,5,FALSE)</f>
        <v>5189887.1414999999</v>
      </c>
      <c r="L77" s="43">
        <f t="shared" si="19"/>
        <v>-1.2315999999991618</v>
      </c>
      <c r="M77" s="43">
        <f t="shared" si="20"/>
        <v>0.90249999985098839</v>
      </c>
      <c r="N77" s="43">
        <f t="shared" si="21"/>
        <v>1.5268741957767737</v>
      </c>
      <c r="O77" s="45">
        <f t="shared" si="22"/>
        <v>2.3313448097289697</v>
      </c>
      <c r="P77"/>
      <c r="Q77" s="65"/>
      <c r="R77"/>
    </row>
    <row r="78" spans="1:18" x14ac:dyDescent="0.3">
      <c r="A78" t="s">
        <v>346</v>
      </c>
      <c r="B78" t="s">
        <v>336</v>
      </c>
      <c r="C78" s="42">
        <v>4074</v>
      </c>
      <c r="D78" s="42">
        <v>329.55900000000003</v>
      </c>
      <c r="E78" s="121">
        <v>0.6</v>
      </c>
      <c r="F78" s="42">
        <v>0.4</v>
      </c>
      <c r="G78" s="42">
        <v>20.193628</v>
      </c>
      <c r="H78" s="42">
        <v>5189810.3760000002</v>
      </c>
      <c r="I78" s="42">
        <v>487954.91399999999</v>
      </c>
      <c r="J78" s="42">
        <f>VLOOKUP(A78,'Hub coords'!$A$88:$G$194,4,FALSE)</f>
        <v>487954.53240000003</v>
      </c>
      <c r="K78" s="42">
        <f>VLOOKUP(A78,'Hub coords'!$A$88:$G$194,5,FALSE)</f>
        <v>5189811.0734999999</v>
      </c>
      <c r="L78" s="43">
        <f t="shared" si="19"/>
        <v>-0.38159999996423721</v>
      </c>
      <c r="M78" s="43">
        <f t="shared" si="20"/>
        <v>0.69749999977648258</v>
      </c>
      <c r="N78" s="43">
        <f t="shared" si="21"/>
        <v>0.79506277089353083</v>
      </c>
      <c r="O78" s="45">
        <f t="shared" si="22"/>
        <v>0.63212480966089912</v>
      </c>
      <c r="P78"/>
      <c r="Q78" s="65"/>
      <c r="R78"/>
    </row>
    <row r="79" spans="1:18" x14ac:dyDescent="0.3">
      <c r="A79" t="s">
        <v>347</v>
      </c>
      <c r="B79" t="s">
        <v>336</v>
      </c>
      <c r="C79" s="42">
        <v>4212</v>
      </c>
      <c r="D79" s="42">
        <v>338.89</v>
      </c>
      <c r="E79" s="121">
        <v>1.4</v>
      </c>
      <c r="F79" s="42">
        <v>1.1000000000000001</v>
      </c>
      <c r="G79" s="42">
        <v>32.192560999999998</v>
      </c>
      <c r="H79" s="42">
        <v>5189734.7280000001</v>
      </c>
      <c r="I79" s="42">
        <v>487958.07400000002</v>
      </c>
      <c r="J79" s="42">
        <f>VLOOKUP(A79,'Hub coords'!$A$88:$G$194,4,FALSE)</f>
        <v>487956.13340000005</v>
      </c>
      <c r="K79" s="42">
        <f>VLOOKUP(A79,'Hub coords'!$A$88:$G$194,5,FALSE)</f>
        <v>5189733.8505000006</v>
      </c>
      <c r="L79" s="43">
        <f t="shared" si="19"/>
        <v>-1.9405999999726191</v>
      </c>
      <c r="M79" s="43">
        <f t="shared" si="20"/>
        <v>-0.87749999947845936</v>
      </c>
      <c r="N79" s="43">
        <f t="shared" si="21"/>
        <v>2.1297733703327273</v>
      </c>
      <c r="O79" s="45">
        <f t="shared" si="22"/>
        <v>4.5359346089784243</v>
      </c>
      <c r="P79"/>
      <c r="Q79" s="65"/>
      <c r="R79"/>
    </row>
    <row r="80" spans="1:18" x14ac:dyDescent="0.3">
      <c r="A80" t="s">
        <v>348</v>
      </c>
      <c r="B80" t="s">
        <v>336</v>
      </c>
      <c r="C80">
        <v>6617</v>
      </c>
      <c r="D80" s="42">
        <v>338.97899999999998</v>
      </c>
      <c r="E80" s="121">
        <v>0.6</v>
      </c>
      <c r="F80" s="42">
        <v>0.4</v>
      </c>
      <c r="G80" s="42">
        <v>21.639258999999999</v>
      </c>
      <c r="H80" s="42">
        <v>5189653.1880000001</v>
      </c>
      <c r="I80" s="42">
        <v>487955.94500000001</v>
      </c>
      <c r="J80" s="42">
        <f>VLOOKUP(A80,'Hub coords'!$A$88:$G$194,4,FALSE)</f>
        <v>487956.44140000001</v>
      </c>
      <c r="K80" s="42">
        <f>VLOOKUP(A80,'Hub coords'!$A$88:$G$194,5,FALSE)</f>
        <v>5189658.0525000002</v>
      </c>
      <c r="L80" s="43">
        <f t="shared" si="19"/>
        <v>0.49640000000363216</v>
      </c>
      <c r="M80" s="43">
        <f t="shared" si="20"/>
        <v>4.864500000141561</v>
      </c>
      <c r="N80" s="43">
        <f t="shared" si="21"/>
        <v>4.8897620812653919</v>
      </c>
      <c r="O80" s="45">
        <f t="shared" si="22"/>
        <v>23.909773211380855</v>
      </c>
      <c r="P80"/>
      <c r="Q80" s="65"/>
      <c r="R80"/>
    </row>
    <row r="81" spans="1:20" x14ac:dyDescent="0.3">
      <c r="A81" t="s">
        <v>349</v>
      </c>
      <c r="B81" t="s">
        <v>336</v>
      </c>
      <c r="C81" s="42">
        <v>3769</v>
      </c>
      <c r="D81" s="42">
        <v>345.17</v>
      </c>
      <c r="E81" s="121">
        <v>0.4</v>
      </c>
      <c r="F81" s="42">
        <v>0.3</v>
      </c>
      <c r="G81" s="42">
        <v>15.716309000000001</v>
      </c>
      <c r="H81" s="42">
        <v>5189506.2539999997</v>
      </c>
      <c r="I81" s="42">
        <v>487958.87599999999</v>
      </c>
      <c r="J81" s="42">
        <f>VLOOKUP(A81,'Hub coords'!$A$88:$G$194,4,FALSE)</f>
        <v>487956.26340000005</v>
      </c>
      <c r="K81" s="42">
        <f>VLOOKUP(A81,'Hub coords'!$A$88:$G$194,5,FALSE)</f>
        <v>5189505.7545000007</v>
      </c>
      <c r="L81" s="43">
        <f t="shared" si="19"/>
        <v>-2.6125999999349006</v>
      </c>
      <c r="M81" s="43">
        <f t="shared" si="20"/>
        <v>-0.49949999898672104</v>
      </c>
      <c r="N81" s="43">
        <f t="shared" si="21"/>
        <v>2.6599208651100086</v>
      </c>
      <c r="O81" s="45">
        <f t="shared" si="22"/>
        <v>7.0751790086475763</v>
      </c>
      <c r="P81"/>
      <c r="Q81" s="65"/>
      <c r="R81"/>
    </row>
    <row r="82" spans="1:20" x14ac:dyDescent="0.3">
      <c r="K82" s="71" t="s">
        <v>305</v>
      </c>
      <c r="L82" s="71">
        <f>AVERAGE(L49:L81)</f>
        <v>-0.93058894982977747</v>
      </c>
      <c r="M82" s="71">
        <f t="shared" ref="M82:N82" si="23">AVERAGE(M49:M81)</f>
        <v>0.91022842783819546</v>
      </c>
      <c r="N82" s="71">
        <f t="shared" si="23"/>
        <v>1.9951268832588518</v>
      </c>
      <c r="O82" s="71"/>
      <c r="T82" s="65"/>
    </row>
    <row r="83" spans="1:20" x14ac:dyDescent="0.3">
      <c r="K83" s="41" t="s">
        <v>306</v>
      </c>
      <c r="L83" s="41">
        <f>MAX(L49:L81)</f>
        <v>1.2734000000637025</v>
      </c>
      <c r="M83" s="41">
        <f t="shared" ref="M83:N83" si="24">MAX(M49:M81)</f>
        <v>4.864500000141561</v>
      </c>
      <c r="N83" s="41">
        <f t="shared" si="24"/>
        <v>4.8897620812653919</v>
      </c>
      <c r="O83" s="41"/>
      <c r="T83" s="65"/>
    </row>
    <row r="84" spans="1:20" x14ac:dyDescent="0.3">
      <c r="K84" s="41" t="s">
        <v>307</v>
      </c>
      <c r="L84" s="41">
        <f>MIN(L49:L81)</f>
        <v>-3.3585999999777414</v>
      </c>
      <c r="M84" s="41">
        <f t="shared" ref="M84:N84" si="25">MIN(M49:M81)</f>
        <v>-2.2604999989271164</v>
      </c>
      <c r="N84" s="41">
        <f t="shared" si="25"/>
        <v>0.2249466828279808</v>
      </c>
      <c r="O84" s="41"/>
      <c r="T84" s="65"/>
    </row>
    <row r="85" spans="1:20" x14ac:dyDescent="0.3">
      <c r="K85" s="41" t="s">
        <v>308</v>
      </c>
      <c r="L85" s="41">
        <f>_xlfn.STDEV.S(L49:L81)</f>
        <v>1.2126584259632909</v>
      </c>
      <c r="M85" s="41">
        <f t="shared" ref="M85:N85" si="26">_xlfn.STDEV.S(M49:M81)</f>
        <v>1.5652564409100662</v>
      </c>
      <c r="N85" s="41">
        <f t="shared" si="26"/>
        <v>1.2502441251455101</v>
      </c>
      <c r="O85" s="41"/>
    </row>
    <row r="86" spans="1:20" x14ac:dyDescent="0.3">
      <c r="K86" s="41" t="s">
        <v>309</v>
      </c>
      <c r="L86" s="41"/>
      <c r="M86" s="41"/>
      <c r="N86" s="41">
        <f>SQRT(SUM(O49:O81)/N87)</f>
        <v>2.3444135027292816</v>
      </c>
    </row>
    <row r="87" spans="1:20" x14ac:dyDescent="0.3">
      <c r="K87" s="41" t="s">
        <v>310</v>
      </c>
      <c r="L87" s="40"/>
      <c r="M87" s="40"/>
      <c r="N87" s="40">
        <f t="shared" ref="N87" si="27">COUNT(N49:N81)</f>
        <v>33</v>
      </c>
    </row>
  </sheetData>
  <sortState ref="A6:T38">
    <sortCondition ref="A6:A38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topLeftCell="A25" workbookViewId="0">
      <selection activeCell="A38" sqref="A38"/>
    </sheetView>
  </sheetViews>
  <sheetFormatPr defaultRowHeight="14.4" x14ac:dyDescent="0.3"/>
  <cols>
    <col min="3" max="3" width="8.88671875" style="42"/>
  </cols>
  <sheetData>
    <row r="1" spans="1:7" s="39" customFormat="1" x14ac:dyDescent="0.3">
      <c r="A1" s="122" t="s">
        <v>560</v>
      </c>
      <c r="B1" s="122"/>
      <c r="C1" s="122"/>
    </row>
    <row r="2" spans="1:7" ht="15" thickBot="1" x14ac:dyDescent="0.35">
      <c r="A2" s="39" t="s">
        <v>356</v>
      </c>
      <c r="B2" s="42" t="s">
        <v>316</v>
      </c>
      <c r="C2" s="42" t="s">
        <v>303</v>
      </c>
    </row>
    <row r="3" spans="1:7" x14ac:dyDescent="0.3">
      <c r="A3" s="39" t="s">
        <v>328</v>
      </c>
      <c r="B3" s="42">
        <v>0.2</v>
      </c>
      <c r="C3" s="42">
        <v>1.3049921104429414</v>
      </c>
      <c r="E3" s="58"/>
      <c r="F3" s="58" t="s">
        <v>316</v>
      </c>
      <c r="G3" s="58" t="s">
        <v>303</v>
      </c>
    </row>
    <row r="4" spans="1:7" x14ac:dyDescent="0.3">
      <c r="A4" s="39" t="s">
        <v>354</v>
      </c>
      <c r="B4" s="42">
        <v>0.2</v>
      </c>
      <c r="C4" s="42">
        <v>2.8326079519653518</v>
      </c>
      <c r="E4" s="56" t="s">
        <v>316</v>
      </c>
      <c r="F4" s="56">
        <v>1</v>
      </c>
      <c r="G4" s="56"/>
    </row>
    <row r="5" spans="1:7" ht="15" thickBot="1" x14ac:dyDescent="0.35">
      <c r="A5" s="39" t="s">
        <v>329</v>
      </c>
      <c r="B5" s="42">
        <v>0.2</v>
      </c>
      <c r="C5" s="42">
        <v>2.7115136386253456</v>
      </c>
      <c r="E5" s="57" t="s">
        <v>303</v>
      </c>
      <c r="F5" s="57">
        <v>7.2277600143425394E-2</v>
      </c>
      <c r="G5" s="57">
        <v>1</v>
      </c>
    </row>
    <row r="6" spans="1:7" x14ac:dyDescent="0.3">
      <c r="A6" s="39" t="s">
        <v>330</v>
      </c>
      <c r="B6" s="42">
        <v>0.2</v>
      </c>
      <c r="C6" s="42">
        <v>2.0423273026420072</v>
      </c>
    </row>
    <row r="7" spans="1:7" x14ac:dyDescent="0.3">
      <c r="A7" s="39" t="s">
        <v>331</v>
      </c>
      <c r="B7" s="42">
        <v>0.2</v>
      </c>
      <c r="C7" s="42">
        <v>1.7267225631116641</v>
      </c>
    </row>
    <row r="8" spans="1:7" x14ac:dyDescent="0.3">
      <c r="A8" s="39" t="s">
        <v>332</v>
      </c>
      <c r="B8" s="42">
        <v>0.2</v>
      </c>
      <c r="C8" s="42">
        <v>1.5696856408376771</v>
      </c>
    </row>
    <row r="9" spans="1:7" x14ac:dyDescent="0.3">
      <c r="A9" s="39" t="s">
        <v>333</v>
      </c>
      <c r="B9" s="42">
        <v>0.2</v>
      </c>
      <c r="C9" s="42">
        <v>1.9285098416200595</v>
      </c>
    </row>
    <row r="10" spans="1:7" x14ac:dyDescent="0.3">
      <c r="A10" s="39" t="s">
        <v>334</v>
      </c>
      <c r="B10" s="42">
        <v>0.2</v>
      </c>
      <c r="C10" s="42">
        <v>0.89589799147019777</v>
      </c>
    </row>
    <row r="11" spans="1:7" x14ac:dyDescent="0.3">
      <c r="A11" s="39" t="s">
        <v>335</v>
      </c>
      <c r="B11" s="42">
        <v>0.4</v>
      </c>
      <c r="C11" s="42">
        <v>1.2741850766035059</v>
      </c>
    </row>
    <row r="12" spans="1:7" x14ac:dyDescent="0.3">
      <c r="A12" s="39" t="s">
        <v>337</v>
      </c>
      <c r="B12" s="42">
        <v>0.2</v>
      </c>
      <c r="C12" s="42">
        <v>1.5354827938110074</v>
      </c>
    </row>
    <row r="13" spans="1:7" x14ac:dyDescent="0.3">
      <c r="A13" s="39" t="s">
        <v>338</v>
      </c>
      <c r="B13" s="42">
        <v>0.2</v>
      </c>
      <c r="C13" s="42">
        <v>1.2821097503114294</v>
      </c>
    </row>
    <row r="14" spans="1:7" x14ac:dyDescent="0.3">
      <c r="A14" s="39" t="s">
        <v>339</v>
      </c>
      <c r="B14" s="42">
        <v>0.1</v>
      </c>
      <c r="C14" s="42">
        <v>0.3365608563847145</v>
      </c>
    </row>
    <row r="15" spans="1:7" x14ac:dyDescent="0.3">
      <c r="A15" s="39" t="s">
        <v>340</v>
      </c>
      <c r="B15" s="42">
        <v>0.2</v>
      </c>
      <c r="C15" s="42">
        <v>0.89063348804876996</v>
      </c>
    </row>
    <row r="16" spans="1:7" x14ac:dyDescent="0.3">
      <c r="A16" s="39" t="s">
        <v>320</v>
      </c>
      <c r="B16" s="42">
        <v>0.1</v>
      </c>
      <c r="C16" s="42">
        <v>9.748440912444592E-2</v>
      </c>
    </row>
    <row r="17" spans="1:3" x14ac:dyDescent="0.3">
      <c r="A17" s="39" t="s">
        <v>322</v>
      </c>
      <c r="B17" s="42">
        <v>0.2</v>
      </c>
      <c r="C17" s="42">
        <v>0.78716987397887117</v>
      </c>
    </row>
    <row r="18" spans="1:3" x14ac:dyDescent="0.3">
      <c r="A18" s="39" t="s">
        <v>323</v>
      </c>
      <c r="B18" s="42">
        <v>0.2</v>
      </c>
      <c r="C18" s="42">
        <v>0.63135458392813959</v>
      </c>
    </row>
    <row r="19" spans="1:3" x14ac:dyDescent="0.3">
      <c r="A19" s="39" t="s">
        <v>324</v>
      </c>
      <c r="B19" s="42">
        <v>0.3</v>
      </c>
      <c r="C19" s="42">
        <v>0.19373799351855217</v>
      </c>
    </row>
    <row r="20" spans="1:3" x14ac:dyDescent="0.3">
      <c r="A20" s="39" t="s">
        <v>544</v>
      </c>
      <c r="B20" s="42">
        <v>0.5</v>
      </c>
      <c r="C20" s="42">
        <v>0.81092098883755515</v>
      </c>
    </row>
    <row r="21" spans="1:3" x14ac:dyDescent="0.3">
      <c r="A21" s="39" t="s">
        <v>326</v>
      </c>
      <c r="B21" s="42">
        <v>0.2</v>
      </c>
      <c r="C21" s="42">
        <v>0.283024751957619</v>
      </c>
    </row>
    <row r="22" spans="1:3" x14ac:dyDescent="0.3">
      <c r="A22" s="39" t="s">
        <v>327</v>
      </c>
      <c r="B22" s="42">
        <v>0.2</v>
      </c>
      <c r="C22" s="42">
        <v>1.319703152203028</v>
      </c>
    </row>
    <row r="23" spans="1:3" x14ac:dyDescent="0.3">
      <c r="A23" s="39" t="s">
        <v>341</v>
      </c>
      <c r="B23" s="42">
        <v>0.2</v>
      </c>
      <c r="C23" s="42">
        <v>0.26319956310601272</v>
      </c>
    </row>
    <row r="24" spans="1:3" x14ac:dyDescent="0.3">
      <c r="A24" s="39" t="s">
        <v>342</v>
      </c>
      <c r="B24" s="42">
        <v>0.2</v>
      </c>
      <c r="C24" s="42">
        <v>0.37079294744349195</v>
      </c>
    </row>
    <row r="25" spans="1:3" x14ac:dyDescent="0.3">
      <c r="A25" s="39" t="s">
        <v>343</v>
      </c>
      <c r="B25" s="42">
        <v>0.3</v>
      </c>
      <c r="C25" s="42">
        <v>0.8811325716909959</v>
      </c>
    </row>
    <row r="26" spans="1:3" x14ac:dyDescent="0.3">
      <c r="A26" s="39" t="s">
        <v>350</v>
      </c>
      <c r="B26" s="42">
        <v>0.2</v>
      </c>
      <c r="C26" s="42">
        <v>2.5365332660927535</v>
      </c>
    </row>
    <row r="27" spans="1:3" x14ac:dyDescent="0.3">
      <c r="A27" s="39" t="s">
        <v>351</v>
      </c>
      <c r="B27" s="42">
        <v>0.3</v>
      </c>
      <c r="C27" s="42">
        <v>1.043166434452486</v>
      </c>
    </row>
    <row r="28" spans="1:3" x14ac:dyDescent="0.3">
      <c r="A28" s="39" t="s">
        <v>352</v>
      </c>
      <c r="B28" s="42">
        <v>0.2</v>
      </c>
      <c r="C28" s="42">
        <v>4.0285294352663872</v>
      </c>
    </row>
    <row r="29" spans="1:3" x14ac:dyDescent="0.3">
      <c r="A29" s="39" t="s">
        <v>353</v>
      </c>
      <c r="B29" s="42">
        <v>0.2</v>
      </c>
      <c r="C29" s="42">
        <v>0.75761164861592389</v>
      </c>
    </row>
    <row r="30" spans="1:3" x14ac:dyDescent="0.3">
      <c r="A30" s="39" t="s">
        <v>344</v>
      </c>
      <c r="B30" s="42">
        <v>0.3</v>
      </c>
      <c r="C30" s="42">
        <v>0.86785598463915903</v>
      </c>
    </row>
    <row r="31" spans="1:3" x14ac:dyDescent="0.3">
      <c r="A31" s="39" t="s">
        <v>345</v>
      </c>
      <c r="B31" s="42">
        <v>0.2</v>
      </c>
      <c r="C31" s="42">
        <v>1.2422337981455474</v>
      </c>
    </row>
    <row r="32" spans="1:3" x14ac:dyDescent="0.3">
      <c r="A32" s="39" t="s">
        <v>346</v>
      </c>
      <c r="B32" s="42">
        <v>0.2</v>
      </c>
      <c r="C32" s="42">
        <v>0.7359557119427399</v>
      </c>
    </row>
    <row r="33" spans="1:7" x14ac:dyDescent="0.3">
      <c r="A33" s="39" t="s">
        <v>347</v>
      </c>
      <c r="B33" s="42">
        <v>0.4</v>
      </c>
      <c r="C33" s="42">
        <v>3.4605252502114201</v>
      </c>
    </row>
    <row r="34" spans="1:7" x14ac:dyDescent="0.3">
      <c r="A34" s="39" t="s">
        <v>348</v>
      </c>
      <c r="B34" s="42">
        <v>0.2</v>
      </c>
      <c r="C34" s="42">
        <v>2.8506241094516511</v>
      </c>
    </row>
    <row r="35" spans="1:7" x14ac:dyDescent="0.3">
      <c r="A35" s="39" t="s">
        <v>349</v>
      </c>
      <c r="B35" s="42">
        <v>0.2</v>
      </c>
      <c r="C35" s="42">
        <v>2.6936245487634936</v>
      </c>
    </row>
    <row r="37" spans="1:7" ht="15" thickBot="1" x14ac:dyDescent="0.35">
      <c r="A37" s="122" t="s">
        <v>436</v>
      </c>
      <c r="B37" s="122"/>
      <c r="C37" s="122"/>
    </row>
    <row r="38" spans="1:7" x14ac:dyDescent="0.3">
      <c r="A38" t="s">
        <v>259</v>
      </c>
      <c r="B38" s="41" t="s">
        <v>260</v>
      </c>
      <c r="C38" s="42" t="s">
        <v>303</v>
      </c>
      <c r="E38" s="58"/>
      <c r="F38" s="58" t="s">
        <v>260</v>
      </c>
      <c r="G38" s="58" t="s">
        <v>303</v>
      </c>
    </row>
    <row r="39" spans="1:7" x14ac:dyDescent="0.3">
      <c r="A39" t="s">
        <v>279</v>
      </c>
      <c r="B39" s="42">
        <v>5.3199999999999997E-2</v>
      </c>
      <c r="C39" s="42">
        <v>0.99003929738004115</v>
      </c>
      <c r="E39" s="56" t="s">
        <v>260</v>
      </c>
      <c r="F39" s="56">
        <v>1</v>
      </c>
      <c r="G39" s="56"/>
    </row>
    <row r="40" spans="1:7" ht="15" thickBot="1" x14ac:dyDescent="0.35">
      <c r="A40" t="s">
        <v>290</v>
      </c>
      <c r="B40" s="42">
        <v>5.5E-2</v>
      </c>
      <c r="C40" s="42">
        <v>1.3493374859174574</v>
      </c>
      <c r="E40" s="57" t="s">
        <v>303</v>
      </c>
      <c r="F40" s="57">
        <v>-8.5492455277107915E-2</v>
      </c>
      <c r="G40" s="57">
        <v>1</v>
      </c>
    </row>
    <row r="41" spans="1:7" x14ac:dyDescent="0.3">
      <c r="A41" t="s">
        <v>280</v>
      </c>
      <c r="B41" s="42">
        <v>4.4200000000000003E-2</v>
      </c>
      <c r="C41" s="42">
        <v>0.80771656600631658</v>
      </c>
    </row>
    <row r="42" spans="1:7" x14ac:dyDescent="0.3">
      <c r="A42" t="s">
        <v>271</v>
      </c>
      <c r="B42" s="42">
        <v>3.6799999999999999E-2</v>
      </c>
      <c r="C42" s="42">
        <v>1.5054998802558113</v>
      </c>
    </row>
    <row r="43" spans="1:7" x14ac:dyDescent="0.3">
      <c r="A43" t="s">
        <v>272</v>
      </c>
      <c r="B43" s="42">
        <v>4.7199999999999999E-2</v>
      </c>
      <c r="C43" s="42">
        <v>1.4035311255693261</v>
      </c>
    </row>
    <row r="44" spans="1:7" x14ac:dyDescent="0.3">
      <c r="A44" t="s">
        <v>276</v>
      </c>
      <c r="B44" s="42">
        <v>2.2200000000000001E-2</v>
      </c>
      <c r="C44" s="42">
        <v>1.3171625000141067</v>
      </c>
    </row>
    <row r="45" spans="1:7" x14ac:dyDescent="0.3">
      <c r="A45" t="s">
        <v>275</v>
      </c>
      <c r="B45" s="42">
        <v>4.9700000000000001E-2</v>
      </c>
      <c r="C45" s="42">
        <v>1.0407265395147836</v>
      </c>
    </row>
    <row r="46" spans="1:7" x14ac:dyDescent="0.3">
      <c r="A46" t="s">
        <v>291</v>
      </c>
      <c r="B46" s="42">
        <v>5.1499999999999997E-2</v>
      </c>
      <c r="C46" s="42">
        <v>0.1308486920907429</v>
      </c>
    </row>
    <row r="47" spans="1:7" x14ac:dyDescent="0.3">
      <c r="A47" t="s">
        <v>289</v>
      </c>
      <c r="B47" s="42">
        <v>6.0999999999999999E-2</v>
      </c>
      <c r="C47" s="42">
        <v>1.2700649826052297</v>
      </c>
    </row>
    <row r="48" spans="1:7" x14ac:dyDescent="0.3">
      <c r="A48" t="s">
        <v>266</v>
      </c>
      <c r="B48" s="42">
        <v>2.29E-2</v>
      </c>
      <c r="C48" s="42">
        <v>1.0131754832932105</v>
      </c>
    </row>
    <row r="49" spans="1:3" x14ac:dyDescent="0.3">
      <c r="A49" t="s">
        <v>263</v>
      </c>
      <c r="B49" s="42">
        <v>5.6599999999999998E-2</v>
      </c>
      <c r="C49" s="42">
        <v>0.16306103101788616</v>
      </c>
    </row>
    <row r="50" spans="1:3" x14ac:dyDescent="0.3">
      <c r="A50" t="s">
        <v>287</v>
      </c>
      <c r="B50" s="42">
        <v>3.32E-2</v>
      </c>
      <c r="C50" s="42">
        <v>0.13619552191305942</v>
      </c>
    </row>
    <row r="51" spans="1:3" x14ac:dyDescent="0.3">
      <c r="A51" t="s">
        <v>288</v>
      </c>
      <c r="B51" s="42">
        <v>5.0900000000000001E-2</v>
      </c>
      <c r="C51" s="42">
        <v>0.41769698386924664</v>
      </c>
    </row>
    <row r="52" spans="1:3" x14ac:dyDescent="0.3">
      <c r="A52" t="s">
        <v>292</v>
      </c>
      <c r="B52" s="42">
        <v>3.6400000000000002E-2</v>
      </c>
      <c r="C52" s="42">
        <v>0.11111300631954725</v>
      </c>
    </row>
    <row r="53" spans="1:3" x14ac:dyDescent="0.3">
      <c r="A53" t="s">
        <v>295</v>
      </c>
      <c r="B53" s="42">
        <v>4.2500000000000003E-2</v>
      </c>
      <c r="C53" s="42">
        <v>0.21548607828567734</v>
      </c>
    </row>
    <row r="54" spans="1:3" x14ac:dyDescent="0.3">
      <c r="A54" t="s">
        <v>294</v>
      </c>
      <c r="B54" s="42">
        <v>3.4099999999999998E-2</v>
      </c>
      <c r="C54" s="42">
        <v>0.42862716905424958</v>
      </c>
    </row>
    <row r="55" spans="1:3" x14ac:dyDescent="0.3">
      <c r="A55" t="s">
        <v>293</v>
      </c>
      <c r="B55" s="42">
        <v>4.1300000000000003E-2</v>
      </c>
      <c r="C55" s="42">
        <v>0.51683453848101701</v>
      </c>
    </row>
    <row r="56" spans="1:3" x14ac:dyDescent="0.3">
      <c r="A56" t="s">
        <v>541</v>
      </c>
      <c r="B56" s="42">
        <v>2.7699999999999999E-2</v>
      </c>
      <c r="C56" s="42">
        <v>0.31727218530415036</v>
      </c>
    </row>
    <row r="57" spans="1:3" x14ac:dyDescent="0.3">
      <c r="A57" t="s">
        <v>298</v>
      </c>
      <c r="B57" s="42">
        <v>5.4300000000000001E-2</v>
      </c>
      <c r="C57" s="42">
        <v>0.32896443550262211</v>
      </c>
    </row>
    <row r="58" spans="1:3" x14ac:dyDescent="0.3">
      <c r="A58" t="s">
        <v>278</v>
      </c>
      <c r="B58" s="42">
        <v>4.53E-2</v>
      </c>
      <c r="C58" s="42">
        <v>0.64932805319713305</v>
      </c>
    </row>
    <row r="59" spans="1:3" x14ac:dyDescent="0.3">
      <c r="A59" t="s">
        <v>297</v>
      </c>
      <c r="B59" s="42">
        <v>4.0500000000000001E-2</v>
      </c>
      <c r="C59" s="42">
        <v>0.5128600008494264</v>
      </c>
    </row>
    <row r="60" spans="1:3" x14ac:dyDescent="0.3">
      <c r="A60" t="s">
        <v>286</v>
      </c>
      <c r="B60" s="42">
        <v>3.7400000000000003E-2</v>
      </c>
      <c r="C60" s="42">
        <v>6.8794258197016317E-2</v>
      </c>
    </row>
    <row r="61" spans="1:3" x14ac:dyDescent="0.3">
      <c r="A61" t="s">
        <v>283</v>
      </c>
      <c r="B61" s="42">
        <v>4.7399999999999998E-2</v>
      </c>
      <c r="C61" s="42">
        <v>1.0972111006455831</v>
      </c>
    </row>
    <row r="62" spans="1:3" x14ac:dyDescent="0.3">
      <c r="A62" t="s">
        <v>268</v>
      </c>
      <c r="B62" s="42">
        <v>2.0500000000000001E-2</v>
      </c>
      <c r="C62" s="42">
        <v>1.4826734807176636</v>
      </c>
    </row>
    <row r="63" spans="1:3" x14ac:dyDescent="0.3">
      <c r="A63" t="s">
        <v>270</v>
      </c>
      <c r="B63" s="42">
        <v>2.9000000000000001E-2</v>
      </c>
      <c r="C63" s="42">
        <v>1.6219317033609617</v>
      </c>
    </row>
    <row r="64" spans="1:3" x14ac:dyDescent="0.3">
      <c r="A64" t="s">
        <v>269</v>
      </c>
      <c r="B64" s="42">
        <v>1.6400000000000001E-2</v>
      </c>
      <c r="C64" s="42">
        <v>1.4507810931894969</v>
      </c>
    </row>
    <row r="65" spans="1:3" x14ac:dyDescent="0.3">
      <c r="A65" t="s">
        <v>285</v>
      </c>
      <c r="B65" s="42">
        <v>4.9599999999999998E-2</v>
      </c>
      <c r="C65" s="42">
        <v>0.68141464617775793</v>
      </c>
    </row>
    <row r="66" spans="1:3" x14ac:dyDescent="0.3">
      <c r="A66" t="s">
        <v>282</v>
      </c>
      <c r="B66" s="42">
        <v>2.0199999999999999E-2</v>
      </c>
      <c r="C66" s="42">
        <v>0.50757841762221712</v>
      </c>
    </row>
    <row r="67" spans="1:3" x14ac:dyDescent="0.3">
      <c r="A67" t="s">
        <v>264</v>
      </c>
      <c r="B67" s="42">
        <v>2.4299999999999999E-2</v>
      </c>
      <c r="C67" s="42">
        <v>1.0164312914286071</v>
      </c>
    </row>
    <row r="68" spans="1:3" x14ac:dyDescent="0.3">
      <c r="A68" t="s">
        <v>281</v>
      </c>
      <c r="B68" s="42">
        <v>3.5200000000000002E-2</v>
      </c>
      <c r="C68" s="42">
        <v>1.2116967485474937</v>
      </c>
    </row>
    <row r="69" spans="1:3" x14ac:dyDescent="0.3">
      <c r="A69" t="s">
        <v>265</v>
      </c>
      <c r="B69" s="42">
        <v>1.2200000000000001E-2</v>
      </c>
      <c r="C69" s="42">
        <v>0.53374343077928399</v>
      </c>
    </row>
    <row r="70" spans="1:3" x14ac:dyDescent="0.3">
      <c r="A70" t="s">
        <v>274</v>
      </c>
      <c r="B70" s="42">
        <v>1.7899999999999999E-2</v>
      </c>
      <c r="C70" s="42">
        <v>1.2184094549996727</v>
      </c>
    </row>
    <row r="71" spans="1:3" x14ac:dyDescent="0.3">
      <c r="A71" t="s">
        <v>273</v>
      </c>
      <c r="B71" s="42">
        <v>6.1199999999999997E-2</v>
      </c>
      <c r="C71" s="42">
        <v>1.7502107329233632</v>
      </c>
    </row>
  </sheetData>
  <mergeCells count="2">
    <mergeCell ref="A1:C1"/>
    <mergeCell ref="A37:C3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6"/>
  <sheetViews>
    <sheetView topLeftCell="A22" zoomScale="80" zoomScaleNormal="80" workbookViewId="0">
      <selection activeCell="E32" sqref="E32"/>
    </sheetView>
  </sheetViews>
  <sheetFormatPr defaultRowHeight="14.4" x14ac:dyDescent="0.3"/>
  <cols>
    <col min="1" max="1" width="8.88671875" style="39"/>
    <col min="2" max="2" width="12.109375" style="39" customWidth="1"/>
    <col min="3" max="3" width="11.6640625" style="39" customWidth="1"/>
    <col min="4" max="4" width="9" style="39" bestFit="1" customWidth="1"/>
    <col min="5" max="5" width="15.33203125" style="39" customWidth="1"/>
    <col min="6" max="6" width="12.21875" style="39" customWidth="1"/>
    <col min="7" max="7" width="11.33203125" style="39" customWidth="1"/>
    <col min="8" max="8" width="9.6640625" style="39" customWidth="1"/>
    <col min="9" max="10" width="9" style="39" bestFit="1" customWidth="1"/>
    <col min="11" max="11" width="10.5546875" style="39" customWidth="1"/>
    <col min="12" max="12" width="11.33203125" style="39" customWidth="1"/>
    <col min="13" max="15" width="9" style="39" bestFit="1" customWidth="1"/>
    <col min="16" max="16" width="10.109375" style="39" bestFit="1" customWidth="1"/>
    <col min="17" max="20" width="8.88671875" style="55"/>
    <col min="21" max="21" width="8.88671875" style="39"/>
    <col min="22" max="22" width="15.5546875" style="39" customWidth="1"/>
    <col min="23" max="23" width="14.88671875" style="39" customWidth="1"/>
    <col min="24" max="16384" width="8.88671875" style="39"/>
  </cols>
  <sheetData>
    <row r="1" spans="1:24" s="42" customFormat="1" x14ac:dyDescent="0.3">
      <c r="A1" s="19" t="s">
        <v>362</v>
      </c>
      <c r="B1" s="39"/>
      <c r="C1" s="39"/>
      <c r="D1" s="39"/>
      <c r="E1" s="39"/>
      <c r="F1" s="39"/>
      <c r="G1" s="19" t="s">
        <v>378</v>
      </c>
      <c r="H1" s="19"/>
      <c r="I1" s="39"/>
      <c r="J1" s="39"/>
      <c r="K1" s="39"/>
      <c r="L1" s="39"/>
      <c r="M1" s="39"/>
      <c r="N1" s="39"/>
      <c r="O1" s="39"/>
      <c r="P1" s="39"/>
      <c r="Q1" s="55"/>
      <c r="R1" s="55"/>
      <c r="S1" s="55"/>
      <c r="T1" s="55"/>
    </row>
    <row r="2" spans="1:24" s="42" customFormat="1" x14ac:dyDescent="0.3">
      <c r="A2" s="39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55"/>
      <c r="R2" s="55"/>
      <c r="S2" s="55"/>
      <c r="T2" s="55"/>
    </row>
    <row r="3" spans="1:24" s="42" customFormat="1" x14ac:dyDescent="0.3">
      <c r="A3" s="39" t="s">
        <v>246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55"/>
      <c r="R3" s="55"/>
      <c r="S3" s="55"/>
      <c r="T3" s="55"/>
    </row>
    <row r="4" spans="1:24" s="42" customFormat="1" x14ac:dyDescent="0.3">
      <c r="A4" s="39" t="s">
        <v>247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55"/>
      <c r="R4" s="55"/>
      <c r="S4" s="55"/>
      <c r="T4" s="55"/>
    </row>
    <row r="5" spans="1:24" s="42" customFormat="1" x14ac:dyDescent="0.3">
      <c r="A5" s="39" t="s">
        <v>248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55"/>
      <c r="R5" s="55"/>
      <c r="S5" s="55"/>
      <c r="T5" s="55"/>
    </row>
    <row r="6" spans="1:24" x14ac:dyDescent="0.3">
      <c r="A6" s="39" t="s">
        <v>249</v>
      </c>
    </row>
    <row r="7" spans="1:24" x14ac:dyDescent="0.3">
      <c r="A7" s="39" t="s">
        <v>311</v>
      </c>
    </row>
    <row r="8" spans="1:24" x14ac:dyDescent="0.3">
      <c r="A8" s="39" t="s">
        <v>250</v>
      </c>
    </row>
    <row r="9" spans="1:24" x14ac:dyDescent="0.3">
      <c r="A9" s="39" t="s">
        <v>251</v>
      </c>
    </row>
    <row r="10" spans="1:24" x14ac:dyDescent="0.3">
      <c r="A10" s="39" t="s">
        <v>252</v>
      </c>
    </row>
    <row r="11" spans="1:24" x14ac:dyDescent="0.3">
      <c r="A11" s="39" t="s">
        <v>253</v>
      </c>
    </row>
    <row r="12" spans="1:24" x14ac:dyDescent="0.3">
      <c r="A12" s="39" t="s">
        <v>254</v>
      </c>
    </row>
    <row r="14" spans="1:24" ht="43.8" thickBot="1" x14ac:dyDescent="0.35">
      <c r="A14" s="39" t="s">
        <v>255</v>
      </c>
      <c r="B14" s="39" t="s">
        <v>256</v>
      </c>
      <c r="C14" s="54" t="s">
        <v>257</v>
      </c>
      <c r="D14" s="54" t="s">
        <v>258</v>
      </c>
      <c r="E14" s="54" t="s">
        <v>259</v>
      </c>
      <c r="F14" s="54" t="s">
        <v>256</v>
      </c>
      <c r="G14" s="54" t="s">
        <v>257</v>
      </c>
      <c r="H14" s="54" t="s">
        <v>258</v>
      </c>
      <c r="I14" s="54" t="s">
        <v>260</v>
      </c>
      <c r="J14" s="54" t="s">
        <v>261</v>
      </c>
      <c r="K14" s="44" t="s">
        <v>390</v>
      </c>
      <c r="L14" s="44" t="s">
        <v>391</v>
      </c>
      <c r="M14" s="44" t="s">
        <v>301</v>
      </c>
      <c r="N14" s="44" t="s">
        <v>302</v>
      </c>
      <c r="O14" s="44" t="s">
        <v>303</v>
      </c>
      <c r="P14" s="45" t="s">
        <v>304</v>
      </c>
      <c r="Q14" s="59" t="s">
        <v>428</v>
      </c>
      <c r="R14" s="59" t="s">
        <v>429</v>
      </c>
      <c r="S14" s="53" t="s">
        <v>424</v>
      </c>
      <c r="T14" s="59" t="s">
        <v>430</v>
      </c>
      <c r="U14" s="44" t="s">
        <v>303</v>
      </c>
    </row>
    <row r="15" spans="1:24" s="42" customFormat="1" x14ac:dyDescent="0.3">
      <c r="A15" s="39" t="s">
        <v>284</v>
      </c>
      <c r="B15" s="39">
        <v>5187661.4659000002</v>
      </c>
      <c r="C15" s="39">
        <v>556693.19949999999</v>
      </c>
      <c r="D15" s="39">
        <v>533.98009999999999</v>
      </c>
      <c r="E15" s="39" t="s">
        <v>419</v>
      </c>
      <c r="F15" s="39">
        <v>5189790.7872000001</v>
      </c>
      <c r="G15" s="39">
        <v>487964.13880000002</v>
      </c>
      <c r="H15" s="39">
        <v>301.2577</v>
      </c>
      <c r="I15" s="39">
        <v>1.1900000000000001E-2</v>
      </c>
      <c r="J15" s="46">
        <v>0</v>
      </c>
      <c r="K15" s="43">
        <f>VLOOKUP(TRIM(E15),'Hub coords'!A$89:E$194,4,FALSE)</f>
        <v>487964.06940000004</v>
      </c>
      <c r="L15" s="43">
        <f>VLOOKUP(TRIM(E15),'Hub coords'!A$89:E$194,5,FALSE)</f>
        <v>5189790.5725000007</v>
      </c>
      <c r="M15" s="43">
        <f>K15-G15</f>
        <v>-6.9399999978486449E-2</v>
      </c>
      <c r="N15" s="43">
        <f>L15-F15</f>
        <v>-0.21469999942928553</v>
      </c>
      <c r="O15" s="43">
        <f>SQRT(M15^2+N15^2)</f>
        <v>0.22563787304428556</v>
      </c>
      <c r="P15" s="45">
        <f>O15^2</f>
        <v>5.0912449751949126E-2</v>
      </c>
      <c r="Q15" s="40">
        <v>13</v>
      </c>
      <c r="R15" s="40">
        <v>9</v>
      </c>
      <c r="S15" s="40">
        <f t="shared" ref="S15:S47" si="0">Q15+R15</f>
        <v>22</v>
      </c>
      <c r="T15" s="40">
        <v>9</v>
      </c>
      <c r="U15" s="43">
        <v>0.22563787304428556</v>
      </c>
      <c r="V15" s="58"/>
      <c r="W15" s="58" t="s">
        <v>430</v>
      </c>
      <c r="X15" s="58" t="s">
        <v>303</v>
      </c>
    </row>
    <row r="16" spans="1:24" s="70" customFormat="1" x14ac:dyDescent="0.3">
      <c r="A16" s="3" t="s">
        <v>262</v>
      </c>
      <c r="B16" s="3">
        <v>5187661.4659000002</v>
      </c>
      <c r="C16" s="3">
        <v>556693.19949999999</v>
      </c>
      <c r="D16" s="3">
        <v>533.98009999999999</v>
      </c>
      <c r="E16" s="3" t="s">
        <v>392</v>
      </c>
      <c r="F16" s="3">
        <v>5189688.4594000001</v>
      </c>
      <c r="G16" s="3">
        <v>487979.46110000001</v>
      </c>
      <c r="H16" s="3">
        <v>303.09539999999998</v>
      </c>
      <c r="I16" s="3">
        <v>1.55E-2</v>
      </c>
      <c r="J16" s="66">
        <v>0</v>
      </c>
      <c r="K16" s="43">
        <f>VLOOKUP(TRIM(E16),'Hub coords'!A$89:E$194,4,FALSE)</f>
        <v>487977.93940000003</v>
      </c>
      <c r="L16" s="43">
        <f>VLOOKUP(TRIM(E16),'Hub coords'!A$89:E$194,5,FALSE)</f>
        <v>5189689.1184999999</v>
      </c>
      <c r="M16" s="43">
        <f t="shared" ref="M16:M47" si="1">K16-G16</f>
        <v>-1.5216999999829568</v>
      </c>
      <c r="N16" s="43">
        <f t="shared" ref="N16:N47" si="2">L16-F16</f>
        <v>0.6590999998152256</v>
      </c>
      <c r="O16" s="43">
        <f t="shared" ref="O16:O47" si="3">SQRT(M16^2+N16^2)</f>
        <v>1.6583074804464224</v>
      </c>
      <c r="P16" s="68">
        <f t="shared" ref="P16:P47" si="4">O16^2</f>
        <v>2.7499836997045617</v>
      </c>
      <c r="Q16" s="69">
        <v>10</v>
      </c>
      <c r="R16" s="69">
        <v>6</v>
      </c>
      <c r="S16" s="69">
        <f t="shared" si="0"/>
        <v>16</v>
      </c>
      <c r="T16" s="69">
        <v>11</v>
      </c>
      <c r="U16" s="43">
        <v>1.6583074804464224</v>
      </c>
      <c r="V16" s="56" t="s">
        <v>427</v>
      </c>
      <c r="W16" s="56">
        <v>1</v>
      </c>
      <c r="X16" s="56"/>
    </row>
    <row r="17" spans="1:24" s="42" customFormat="1" ht="15" thickBot="1" x14ac:dyDescent="0.35">
      <c r="A17" s="39" t="s">
        <v>284</v>
      </c>
      <c r="B17" s="39">
        <v>5187661.4659000002</v>
      </c>
      <c r="C17" s="39">
        <v>556693.19949999999</v>
      </c>
      <c r="D17" s="39">
        <v>533.98009999999999</v>
      </c>
      <c r="E17" s="39" t="s">
        <v>415</v>
      </c>
      <c r="F17" s="39">
        <v>5189683.9861000003</v>
      </c>
      <c r="G17" s="39">
        <v>487923.71669999999</v>
      </c>
      <c r="H17" s="39">
        <v>307.92899999999997</v>
      </c>
      <c r="I17" s="39">
        <v>1.5100000000000001E-2</v>
      </c>
      <c r="J17" s="46">
        <v>0</v>
      </c>
      <c r="K17" s="43">
        <f>VLOOKUP(TRIM(E17),'Hub coords'!A$89:E$194,4,FALSE)</f>
        <v>487922.22340000002</v>
      </c>
      <c r="L17" s="43">
        <f>VLOOKUP(TRIM(E17),'Hub coords'!A$89:E$194,5,FALSE)</f>
        <v>5189684.0785000008</v>
      </c>
      <c r="M17" s="43">
        <f t="shared" si="1"/>
        <v>-1.4932999999728054</v>
      </c>
      <c r="N17" s="43">
        <f t="shared" si="2"/>
        <v>9.2400000430643559E-2</v>
      </c>
      <c r="O17" s="43">
        <f t="shared" si="3"/>
        <v>1.4961559577792563</v>
      </c>
      <c r="P17" s="45">
        <f t="shared" si="4"/>
        <v>2.2384826499983634</v>
      </c>
      <c r="Q17" s="40">
        <v>10</v>
      </c>
      <c r="R17" s="40">
        <v>9</v>
      </c>
      <c r="S17" s="40">
        <f t="shared" si="0"/>
        <v>19</v>
      </c>
      <c r="T17" s="40">
        <v>11</v>
      </c>
      <c r="U17" s="43">
        <v>1.4961559577792563</v>
      </c>
      <c r="V17" s="57" t="s">
        <v>303</v>
      </c>
      <c r="W17" s="81">
        <v>2.5646659042793007E-2</v>
      </c>
      <c r="X17" s="57">
        <v>1</v>
      </c>
    </row>
    <row r="18" spans="1:24" s="42" customFormat="1" ht="15" thickBot="1" x14ac:dyDescent="0.35">
      <c r="A18" s="39" t="s">
        <v>284</v>
      </c>
      <c r="B18" s="39">
        <v>5187661.4659000002</v>
      </c>
      <c r="C18" s="39">
        <v>556693.19949999999</v>
      </c>
      <c r="D18" s="39">
        <v>533.98009999999999</v>
      </c>
      <c r="E18" s="39" t="s">
        <v>417</v>
      </c>
      <c r="F18" s="39">
        <v>5189668.7385</v>
      </c>
      <c r="G18" s="39">
        <v>487871.58899999998</v>
      </c>
      <c r="H18" s="39">
        <v>310.7364</v>
      </c>
      <c r="I18" s="39">
        <v>1.5100000000000001E-2</v>
      </c>
      <c r="J18" s="46">
        <v>0</v>
      </c>
      <c r="K18" s="43">
        <f>VLOOKUP(TRIM(E18),'Hub coords'!A$89:E$194,4,FALSE)</f>
        <v>487870.81840000005</v>
      </c>
      <c r="L18" s="43">
        <f>VLOOKUP(TRIM(E18),'Hub coords'!A$89:E$194,5,FALSE)</f>
        <v>5189669.9745000005</v>
      </c>
      <c r="M18" s="43">
        <f t="shared" si="1"/>
        <v>-0.7705999999307096</v>
      </c>
      <c r="N18" s="43">
        <f t="shared" si="2"/>
        <v>1.2360000004991889</v>
      </c>
      <c r="O18" s="43">
        <f t="shared" si="3"/>
        <v>1.4565439784391012</v>
      </c>
      <c r="P18" s="45">
        <f t="shared" si="4"/>
        <v>2.1215203611272049</v>
      </c>
      <c r="Q18" s="40">
        <v>12</v>
      </c>
      <c r="R18" s="40">
        <v>8</v>
      </c>
      <c r="S18" s="40">
        <f t="shared" si="0"/>
        <v>20</v>
      </c>
      <c r="T18" s="40">
        <v>13</v>
      </c>
      <c r="U18" s="43">
        <v>1.4565439784391012</v>
      </c>
      <c r="V18"/>
      <c r="W18"/>
      <c r="X18"/>
    </row>
    <row r="19" spans="1:24" s="42" customFormat="1" x14ac:dyDescent="0.3">
      <c r="A19" s="39" t="s">
        <v>284</v>
      </c>
      <c r="B19" s="39">
        <v>5187661.4659000002</v>
      </c>
      <c r="C19" s="39">
        <v>556693.19949999999</v>
      </c>
      <c r="D19" s="39">
        <v>533.98009999999999</v>
      </c>
      <c r="E19" s="39" t="s">
        <v>414</v>
      </c>
      <c r="F19" s="39">
        <v>5189742.2571</v>
      </c>
      <c r="G19" s="39">
        <v>487868.14649999997</v>
      </c>
      <c r="H19" s="39">
        <v>311.27710000000002</v>
      </c>
      <c r="I19" s="39">
        <v>1.4200000000000001E-2</v>
      </c>
      <c r="J19" s="46">
        <v>0</v>
      </c>
      <c r="K19" s="43">
        <f>VLOOKUP(TRIM(E19),'Hub coords'!A$89:E$194,4,FALSE)</f>
        <v>487867.99840000004</v>
      </c>
      <c r="L19" s="43">
        <f>VLOOKUP(TRIM(E19),'Hub coords'!A$89:E$194,5,FALSE)</f>
        <v>5189743.4675000003</v>
      </c>
      <c r="M19" s="43">
        <f t="shared" si="1"/>
        <v>-0.14809999993303791</v>
      </c>
      <c r="N19" s="43">
        <f t="shared" si="2"/>
        <v>1.2104000002145767</v>
      </c>
      <c r="O19" s="43">
        <f t="shared" si="3"/>
        <v>1.2194268204773968</v>
      </c>
      <c r="P19" s="45">
        <f t="shared" si="4"/>
        <v>1.4870017704996132</v>
      </c>
      <c r="Q19" s="40">
        <v>12</v>
      </c>
      <c r="R19" s="40">
        <v>9</v>
      </c>
      <c r="S19" s="40">
        <f t="shared" si="0"/>
        <v>21</v>
      </c>
      <c r="T19" s="40">
        <v>10</v>
      </c>
      <c r="U19" s="43">
        <v>1.2194268204773968</v>
      </c>
      <c r="V19" s="58"/>
      <c r="W19" s="58" t="s">
        <v>424</v>
      </c>
      <c r="X19" s="58" t="s">
        <v>303</v>
      </c>
    </row>
    <row r="20" spans="1:24" s="42" customFormat="1" x14ac:dyDescent="0.3">
      <c r="A20" s="39" t="s">
        <v>284</v>
      </c>
      <c r="B20" s="39">
        <v>5187661.4659000002</v>
      </c>
      <c r="C20" s="39">
        <v>556693.19949999999</v>
      </c>
      <c r="D20" s="39">
        <v>533.98009999999999</v>
      </c>
      <c r="E20" s="39" t="s">
        <v>421</v>
      </c>
      <c r="F20" s="39">
        <v>5189784.3020000001</v>
      </c>
      <c r="G20" s="39">
        <v>487856.98129999998</v>
      </c>
      <c r="H20" s="39">
        <v>315.97969999999998</v>
      </c>
      <c r="I20" s="39">
        <v>1.5299999999999999E-2</v>
      </c>
      <c r="J20" s="46">
        <v>0</v>
      </c>
      <c r="K20" s="43">
        <f>VLOOKUP(TRIM(E20),'Hub coords'!A$89:E$194,4,FALSE)</f>
        <v>487856.82940000005</v>
      </c>
      <c r="L20" s="43">
        <f>VLOOKUP(TRIM(E20),'Hub coords'!A$89:E$194,5,FALSE)</f>
        <v>5189786.1225000005</v>
      </c>
      <c r="M20" s="43">
        <f t="shared" si="1"/>
        <v>-0.15189999993890524</v>
      </c>
      <c r="N20" s="43">
        <f t="shared" si="2"/>
        <v>1.8205000003799796</v>
      </c>
      <c r="O20" s="43">
        <f t="shared" si="3"/>
        <v>1.8268261716334548</v>
      </c>
      <c r="P20" s="45">
        <f t="shared" si="4"/>
        <v>3.337293861364945</v>
      </c>
      <c r="Q20" s="40">
        <v>13</v>
      </c>
      <c r="R20" s="40">
        <v>10</v>
      </c>
      <c r="S20" s="40">
        <f t="shared" si="0"/>
        <v>23</v>
      </c>
      <c r="T20" s="40">
        <v>13</v>
      </c>
      <c r="U20" s="43">
        <v>1.8268261716334548</v>
      </c>
      <c r="V20" s="56" t="s">
        <v>424</v>
      </c>
      <c r="W20" s="56">
        <v>1</v>
      </c>
      <c r="X20" s="56"/>
    </row>
    <row r="21" spans="1:24" s="42" customFormat="1" ht="15" thickBot="1" x14ac:dyDescent="0.35">
      <c r="A21" s="39" t="s">
        <v>284</v>
      </c>
      <c r="B21" s="39">
        <v>5187661.4659000002</v>
      </c>
      <c r="C21" s="39">
        <v>556693.19949999999</v>
      </c>
      <c r="D21" s="39">
        <v>533.98009999999999</v>
      </c>
      <c r="E21" s="39" t="s">
        <v>418</v>
      </c>
      <c r="F21" s="39">
        <v>5189805.4415999996</v>
      </c>
      <c r="G21" s="39">
        <v>487835.66029999999</v>
      </c>
      <c r="H21" s="39">
        <v>319.11770000000001</v>
      </c>
      <c r="I21" s="39">
        <v>1.4800000000000001E-2</v>
      </c>
      <c r="J21" s="46">
        <v>0</v>
      </c>
      <c r="K21" s="43">
        <f>VLOOKUP(TRIM(E21),'Hub coords'!A$89:E$194,4,FALSE)</f>
        <v>487836.50140000001</v>
      </c>
      <c r="L21" s="43">
        <f>VLOOKUP(TRIM(E21),'Hub coords'!A$89:E$194,5,FALSE)</f>
        <v>5189807.4275000002</v>
      </c>
      <c r="M21" s="43">
        <f t="shared" si="1"/>
        <v>0.84110000001965091</v>
      </c>
      <c r="N21" s="43">
        <f t="shared" si="2"/>
        <v>1.9859000006690621</v>
      </c>
      <c r="O21" s="43">
        <f t="shared" si="3"/>
        <v>2.1566752242028557</v>
      </c>
      <c r="P21" s="45">
        <f t="shared" si="4"/>
        <v>4.6512480226904378</v>
      </c>
      <c r="Q21" s="40">
        <v>12</v>
      </c>
      <c r="R21" s="40">
        <v>8</v>
      </c>
      <c r="S21" s="40">
        <f t="shared" si="0"/>
        <v>20</v>
      </c>
      <c r="T21" s="40">
        <v>14</v>
      </c>
      <c r="U21" s="43">
        <v>2.1566752242028557</v>
      </c>
      <c r="V21" s="57" t="s">
        <v>303</v>
      </c>
      <c r="W21" s="81">
        <v>0.33369243283715055</v>
      </c>
      <c r="X21" s="57">
        <v>1</v>
      </c>
    </row>
    <row r="22" spans="1:24" s="42" customFormat="1" ht="15" thickBot="1" x14ac:dyDescent="0.35">
      <c r="A22" s="39" t="s">
        <v>277</v>
      </c>
      <c r="B22" s="39">
        <v>5187661.4659000002</v>
      </c>
      <c r="C22" s="39">
        <v>556693.19949999999</v>
      </c>
      <c r="D22" s="39">
        <v>533.98009999999999</v>
      </c>
      <c r="E22" s="39" t="s">
        <v>395</v>
      </c>
      <c r="F22" s="39">
        <v>5189849.0181999998</v>
      </c>
      <c r="G22" s="39">
        <v>487851.72730000003</v>
      </c>
      <c r="H22" s="39">
        <v>313.33420000000001</v>
      </c>
      <c r="I22" s="39">
        <v>1.55E-2</v>
      </c>
      <c r="J22" s="46">
        <v>0</v>
      </c>
      <c r="K22" s="43">
        <f>VLOOKUP(TRIM(E22),'Hub coords'!A$89:E$194,4,FALSE)</f>
        <v>487852.91840000002</v>
      </c>
      <c r="L22" s="43">
        <f>VLOOKUP(TRIM(E22),'Hub coords'!A$89:E$194,5,FALSE)</f>
        <v>5189849.3285000008</v>
      </c>
      <c r="M22" s="43">
        <f t="shared" si="1"/>
        <v>1.1910999999963678</v>
      </c>
      <c r="N22" s="43">
        <f t="shared" si="2"/>
        <v>0.3103000009432435</v>
      </c>
      <c r="O22" s="43">
        <f t="shared" si="3"/>
        <v>1.2308555157193408</v>
      </c>
      <c r="P22" s="45">
        <f t="shared" si="4"/>
        <v>1.5150053005767246</v>
      </c>
      <c r="Q22" s="40">
        <v>9</v>
      </c>
      <c r="R22" s="40">
        <v>9</v>
      </c>
      <c r="S22" s="40">
        <f t="shared" si="0"/>
        <v>18</v>
      </c>
      <c r="T22" s="40">
        <v>4</v>
      </c>
      <c r="U22" s="43">
        <v>1.2308555157193408</v>
      </c>
      <c r="V22"/>
      <c r="W22"/>
      <c r="X22"/>
    </row>
    <row r="23" spans="1:24" s="42" customFormat="1" x14ac:dyDescent="0.3">
      <c r="A23" s="39" t="s">
        <v>277</v>
      </c>
      <c r="B23" s="39">
        <v>5187661.4659000002</v>
      </c>
      <c r="C23" s="39">
        <v>556693.19949999999</v>
      </c>
      <c r="D23" s="39">
        <v>533.98009999999999</v>
      </c>
      <c r="E23" s="39" t="s">
        <v>393</v>
      </c>
      <c r="F23" s="39">
        <v>5189605.2050999999</v>
      </c>
      <c r="G23" s="39">
        <v>487820.85879999999</v>
      </c>
      <c r="H23" s="39">
        <v>320.07319999999999</v>
      </c>
      <c r="I23" s="39">
        <v>1.47E-2</v>
      </c>
      <c r="J23" s="46">
        <v>0</v>
      </c>
      <c r="K23" s="43">
        <f>VLOOKUP(TRIM(E23),'Hub coords'!A$89:E$194,4,FALSE)</f>
        <v>487820.15140000003</v>
      </c>
      <c r="L23" s="43">
        <f>VLOOKUP(TRIM(E23),'Hub coords'!A$89:E$194,5,FALSE)</f>
        <v>5189605.0755000003</v>
      </c>
      <c r="M23" s="43">
        <f t="shared" si="1"/>
        <v>-0.70739999995566905</v>
      </c>
      <c r="N23" s="43">
        <f t="shared" si="2"/>
        <v>-0.12959999963641167</v>
      </c>
      <c r="O23" s="43">
        <f t="shared" si="3"/>
        <v>0.71917377583101461</v>
      </c>
      <c r="P23" s="45">
        <f t="shared" si="4"/>
        <v>0.51721091984303846</v>
      </c>
      <c r="Q23" s="40">
        <v>7</v>
      </c>
      <c r="R23" s="40">
        <v>6</v>
      </c>
      <c r="S23" s="40">
        <f t="shared" si="0"/>
        <v>13</v>
      </c>
      <c r="T23" s="40">
        <v>11</v>
      </c>
      <c r="U23" s="43">
        <v>0.71917377583101461</v>
      </c>
      <c r="V23" s="58"/>
      <c r="W23" s="58" t="s">
        <v>428</v>
      </c>
      <c r="X23" s="58" t="s">
        <v>303</v>
      </c>
    </row>
    <row r="24" spans="1:24" s="42" customFormat="1" x14ac:dyDescent="0.3">
      <c r="A24" s="39" t="s">
        <v>284</v>
      </c>
      <c r="B24" s="39">
        <v>5187661.4659000002</v>
      </c>
      <c r="C24" s="39">
        <v>556693.19949999999</v>
      </c>
      <c r="D24" s="39">
        <v>533.98009999999999</v>
      </c>
      <c r="E24" s="39" t="s">
        <v>420</v>
      </c>
      <c r="F24" s="39">
        <v>5189563.1597999996</v>
      </c>
      <c r="G24" s="39">
        <v>487837.47240000003</v>
      </c>
      <c r="H24" s="39">
        <v>320.59210000000002</v>
      </c>
      <c r="I24" s="39">
        <v>1.46E-2</v>
      </c>
      <c r="J24" s="46">
        <v>0</v>
      </c>
      <c r="K24" s="43">
        <f>VLOOKUP(TRIM(E24),'Hub coords'!A$89:E$194,4,FALSE)</f>
        <v>487837.50940000004</v>
      </c>
      <c r="L24" s="43">
        <f>VLOOKUP(TRIM(E24),'Hub coords'!A$89:E$194,5,FALSE)</f>
        <v>5189563.5465000002</v>
      </c>
      <c r="M24" s="43">
        <f t="shared" si="1"/>
        <v>3.7000000011175871E-2</v>
      </c>
      <c r="N24" s="43">
        <f t="shared" si="2"/>
        <v>0.38670000061392784</v>
      </c>
      <c r="O24" s="43">
        <f t="shared" si="3"/>
        <v>0.38846607377689857</v>
      </c>
      <c r="P24" s="45">
        <f t="shared" si="4"/>
        <v>0.15090589047563879</v>
      </c>
      <c r="Q24" s="40">
        <v>10</v>
      </c>
      <c r="R24" s="40">
        <v>8</v>
      </c>
      <c r="S24" s="40">
        <f t="shared" si="0"/>
        <v>18</v>
      </c>
      <c r="T24" s="40">
        <v>9</v>
      </c>
      <c r="U24" s="43">
        <v>0.38846607377689857</v>
      </c>
      <c r="V24" s="56" t="s">
        <v>428</v>
      </c>
      <c r="W24" s="56">
        <v>1</v>
      </c>
      <c r="X24" s="56"/>
    </row>
    <row r="25" spans="1:24" s="42" customFormat="1" ht="15" thickBot="1" x14ac:dyDescent="0.35">
      <c r="A25" s="39" t="s">
        <v>284</v>
      </c>
      <c r="B25" s="39">
        <v>5187661.4659000002</v>
      </c>
      <c r="C25" s="39">
        <v>556693.19949999999</v>
      </c>
      <c r="D25" s="39">
        <v>533.98009999999999</v>
      </c>
      <c r="E25" s="39" t="s">
        <v>416</v>
      </c>
      <c r="F25" s="39">
        <v>5189499.1924000001</v>
      </c>
      <c r="G25" s="39">
        <v>487966.34759999998</v>
      </c>
      <c r="H25" s="39">
        <v>316.17430000000002</v>
      </c>
      <c r="I25" s="39">
        <v>1.2800000000000001E-2</v>
      </c>
      <c r="J25" s="46">
        <v>0</v>
      </c>
      <c r="K25" s="43">
        <f>VLOOKUP(TRIM(E25),'Hub coords'!A$89:E$194,4,FALSE)</f>
        <v>487966.29640000005</v>
      </c>
      <c r="L25" s="43">
        <f>VLOOKUP(TRIM(E25),'Hub coords'!A$89:E$194,5,FALSE)</f>
        <v>5189499.7715000007</v>
      </c>
      <c r="M25" s="43">
        <f t="shared" si="1"/>
        <v>-5.1199999928940088E-2</v>
      </c>
      <c r="N25" s="43">
        <f t="shared" si="2"/>
        <v>0.57910000067204237</v>
      </c>
      <c r="O25" s="43">
        <f t="shared" si="3"/>
        <v>0.5813589689435289</v>
      </c>
      <c r="P25" s="45">
        <f t="shared" si="4"/>
        <v>0.33797825077108301</v>
      </c>
      <c r="Q25" s="40">
        <v>9</v>
      </c>
      <c r="R25" s="40">
        <v>10</v>
      </c>
      <c r="S25" s="40">
        <f t="shared" si="0"/>
        <v>19</v>
      </c>
      <c r="T25" s="40">
        <v>8</v>
      </c>
      <c r="U25" s="43">
        <v>0.5813589689435289</v>
      </c>
      <c r="V25" s="57" t="s">
        <v>303</v>
      </c>
      <c r="W25" s="81">
        <v>0.39631313513775357</v>
      </c>
      <c r="X25" s="57">
        <v>1</v>
      </c>
    </row>
    <row r="26" spans="1:24" s="42" customFormat="1" ht="15" thickBot="1" x14ac:dyDescent="0.35">
      <c r="A26" s="39" t="s">
        <v>277</v>
      </c>
      <c r="B26" s="39">
        <v>5187661.4659000002</v>
      </c>
      <c r="C26" s="39">
        <v>556693.19949999999</v>
      </c>
      <c r="D26" s="39">
        <v>533.98009999999999</v>
      </c>
      <c r="E26" s="39" t="s">
        <v>394</v>
      </c>
      <c r="F26" s="39">
        <v>5189534.5778999999</v>
      </c>
      <c r="G26" s="39">
        <v>488066.09850000002</v>
      </c>
      <c r="H26" s="39">
        <v>318.78059999999999</v>
      </c>
      <c r="I26" s="39">
        <v>1.7000000000000001E-2</v>
      </c>
      <c r="J26" s="46">
        <v>0</v>
      </c>
      <c r="K26" s="43">
        <f>VLOOKUP(TRIM(E26),'Hub coords'!A$89:E$194,4,FALSE)</f>
        <v>488065.66940000001</v>
      </c>
      <c r="L26" s="43">
        <f>VLOOKUP(TRIM(E26),'Hub coords'!A$89:E$194,5,FALSE)</f>
        <v>5189534.6405000007</v>
      </c>
      <c r="M26" s="43">
        <f t="shared" si="1"/>
        <v>-0.42910000000847504</v>
      </c>
      <c r="N26" s="43">
        <f t="shared" si="2"/>
        <v>6.2600000761449337E-2</v>
      </c>
      <c r="O26" s="43">
        <f t="shared" si="3"/>
        <v>0.43364221439178025</v>
      </c>
      <c r="P26" s="45">
        <f t="shared" si="4"/>
        <v>0.1880455701026067</v>
      </c>
      <c r="Q26" s="40">
        <v>10</v>
      </c>
      <c r="R26" s="40">
        <v>8</v>
      </c>
      <c r="S26" s="40">
        <f t="shared" si="0"/>
        <v>18</v>
      </c>
      <c r="T26" s="40">
        <v>13</v>
      </c>
      <c r="U26" s="43">
        <v>0.43364221439178025</v>
      </c>
      <c r="V26"/>
      <c r="W26"/>
      <c r="X26"/>
    </row>
    <row r="27" spans="1:24" s="42" customFormat="1" x14ac:dyDescent="0.3">
      <c r="A27" s="39" t="s">
        <v>277</v>
      </c>
      <c r="B27" s="39">
        <v>5187661.4659000002</v>
      </c>
      <c r="C27" s="39">
        <v>556693.19949999999</v>
      </c>
      <c r="D27" s="39">
        <v>533.98009999999999</v>
      </c>
      <c r="E27" s="39" t="s">
        <v>396</v>
      </c>
      <c r="F27" s="39">
        <v>5189581.8831000002</v>
      </c>
      <c r="G27" s="39">
        <v>488003.91440000001</v>
      </c>
      <c r="H27" s="39">
        <v>312.52280000000002</v>
      </c>
      <c r="I27" s="39">
        <v>1.52E-2</v>
      </c>
      <c r="J27" s="46">
        <v>0</v>
      </c>
      <c r="K27" s="43">
        <f>VLOOKUP(TRIM(E27),'Hub coords'!A$89:E$194,4,FALSE)</f>
        <v>488003.82940000005</v>
      </c>
      <c r="L27" s="43">
        <f>VLOOKUP(TRIM(E27),'Hub coords'!A$89:E$194,5,FALSE)</f>
        <v>5189582.0975000001</v>
      </c>
      <c r="M27" s="43">
        <f t="shared" si="1"/>
        <v>-8.4999999962747097E-2</v>
      </c>
      <c r="N27" s="43">
        <f t="shared" si="2"/>
        <v>0.21439999993890524</v>
      </c>
      <c r="O27" s="43">
        <f t="shared" si="3"/>
        <v>0.23063468942782561</v>
      </c>
      <c r="P27" s="45">
        <f t="shared" si="4"/>
        <v>5.3192359967469578E-2</v>
      </c>
      <c r="Q27" s="40">
        <v>12</v>
      </c>
      <c r="R27" s="40">
        <v>8</v>
      </c>
      <c r="S27" s="40">
        <f t="shared" si="0"/>
        <v>20</v>
      </c>
      <c r="T27" s="40">
        <v>13</v>
      </c>
      <c r="U27" s="43">
        <v>0.23063468942782561</v>
      </c>
      <c r="V27" s="58"/>
      <c r="W27" s="58" t="s">
        <v>429</v>
      </c>
      <c r="X27" s="58" t="s">
        <v>303</v>
      </c>
    </row>
    <row r="28" spans="1:24" s="42" customFormat="1" x14ac:dyDescent="0.3">
      <c r="A28" s="39" t="s">
        <v>284</v>
      </c>
      <c r="B28" s="39">
        <v>5187661.4659000002</v>
      </c>
      <c r="C28" s="39">
        <v>556693.19949999999</v>
      </c>
      <c r="D28" s="39">
        <v>533.98009999999999</v>
      </c>
      <c r="E28" s="39" t="s">
        <v>400</v>
      </c>
      <c r="F28" s="39">
        <v>5189806.3064999999</v>
      </c>
      <c r="G28" s="39">
        <v>488059.98430000001</v>
      </c>
      <c r="H28" s="39">
        <v>299.91050000000001</v>
      </c>
      <c r="I28" s="39">
        <v>1.66E-2</v>
      </c>
      <c r="J28" s="46">
        <v>0</v>
      </c>
      <c r="K28" s="43">
        <f>VLOOKUP(TRIM(E28),'Hub coords'!A$89:E$194,4,FALSE)</f>
        <v>488059.60840000003</v>
      </c>
      <c r="L28" s="43">
        <f>VLOOKUP(TRIM(E28),'Hub coords'!A$89:E$194,5,FALSE)</f>
        <v>5189806.1515000006</v>
      </c>
      <c r="M28" s="43">
        <f t="shared" si="1"/>
        <v>-0.37589999998454005</v>
      </c>
      <c r="N28" s="43">
        <f t="shared" si="2"/>
        <v>-0.15499999932944775</v>
      </c>
      <c r="O28" s="43">
        <f t="shared" si="3"/>
        <v>0.40660276656769812</v>
      </c>
      <c r="P28" s="45">
        <f t="shared" si="4"/>
        <v>0.16532580978050601</v>
      </c>
      <c r="Q28" s="40">
        <v>9</v>
      </c>
      <c r="R28" s="40">
        <v>7</v>
      </c>
      <c r="S28" s="40">
        <f t="shared" si="0"/>
        <v>16</v>
      </c>
      <c r="T28" s="40">
        <v>12</v>
      </c>
      <c r="U28" s="43">
        <v>0.40660276656769812</v>
      </c>
      <c r="V28" s="56" t="s">
        <v>429</v>
      </c>
      <c r="W28" s="56">
        <v>1</v>
      </c>
      <c r="X28" s="56"/>
    </row>
    <row r="29" spans="1:24" s="42" customFormat="1" ht="15" thickBot="1" x14ac:dyDescent="0.35">
      <c r="A29" s="39" t="s">
        <v>284</v>
      </c>
      <c r="B29" s="39">
        <v>5187661.4659000002</v>
      </c>
      <c r="C29" s="39">
        <v>556693.19949999999</v>
      </c>
      <c r="D29" s="39">
        <v>533.98009999999999</v>
      </c>
      <c r="E29" s="39" t="s">
        <v>402</v>
      </c>
      <c r="F29" s="39">
        <v>5189815.5328000002</v>
      </c>
      <c r="G29" s="39">
        <v>488049.36749999999</v>
      </c>
      <c r="H29" s="39">
        <v>301.16359999999997</v>
      </c>
      <c r="I29" s="39">
        <v>1.4999999999999999E-2</v>
      </c>
      <c r="J29" s="46">
        <v>0</v>
      </c>
      <c r="K29" s="43">
        <f>VLOOKUP(TRIM(E29),'Hub coords'!A$89:E$194,4,FALSE)</f>
        <v>488048.62240000005</v>
      </c>
      <c r="L29" s="43">
        <f>VLOOKUP(TRIM(E29),'Hub coords'!A$89:E$194,5,FALSE)</f>
        <v>5189815.9575000005</v>
      </c>
      <c r="M29" s="43">
        <f t="shared" si="1"/>
        <v>-0.74509999994188547</v>
      </c>
      <c r="N29" s="43">
        <f t="shared" si="2"/>
        <v>0.4247000003233552</v>
      </c>
      <c r="O29" s="43">
        <f t="shared" si="3"/>
        <v>0.85763867694271789</v>
      </c>
      <c r="P29" s="45">
        <f t="shared" si="4"/>
        <v>0.73554410018805561</v>
      </c>
      <c r="Q29" s="40">
        <v>14</v>
      </c>
      <c r="R29" s="40">
        <v>11</v>
      </c>
      <c r="S29" s="40">
        <f t="shared" si="0"/>
        <v>25</v>
      </c>
      <c r="T29" s="40">
        <v>10</v>
      </c>
      <c r="U29" s="43">
        <v>0.85763867694271789</v>
      </c>
      <c r="V29" s="57" t="s">
        <v>303</v>
      </c>
      <c r="W29" s="81">
        <v>0.14102838204705595</v>
      </c>
      <c r="X29" s="57">
        <v>1</v>
      </c>
    </row>
    <row r="30" spans="1:24" s="42" customFormat="1" x14ac:dyDescent="0.3">
      <c r="A30" s="39" t="s">
        <v>284</v>
      </c>
      <c r="B30" s="39">
        <v>5187661.4659000002</v>
      </c>
      <c r="C30" s="39">
        <v>556693.19949999999</v>
      </c>
      <c r="D30" s="39">
        <v>533.98009999999999</v>
      </c>
      <c r="E30" s="39" t="s">
        <v>398</v>
      </c>
      <c r="F30" s="39">
        <v>5189165.6562999999</v>
      </c>
      <c r="G30" s="39">
        <v>487756.01620000001</v>
      </c>
      <c r="H30" s="39">
        <v>338.57159999999999</v>
      </c>
      <c r="I30" s="39">
        <v>1.3599999999999999E-2</v>
      </c>
      <c r="J30" s="46">
        <v>0</v>
      </c>
      <c r="K30" s="43">
        <f>VLOOKUP(TRIM(E30),'Hub coords'!A$89:E$194,4,FALSE)</f>
        <v>487756.00940000004</v>
      </c>
      <c r="L30" s="43">
        <f>VLOOKUP(TRIM(E30),'Hub coords'!A$89:E$194,5,FALSE)</f>
        <v>5189165.6335000005</v>
      </c>
      <c r="M30" s="43">
        <f t="shared" si="1"/>
        <v>-6.7999999737367034E-3</v>
      </c>
      <c r="N30" s="43">
        <f t="shared" si="2"/>
        <v>-2.2799999453127384E-2</v>
      </c>
      <c r="O30" s="43">
        <f t="shared" si="3"/>
        <v>2.3792435241173363E-2</v>
      </c>
      <c r="P30" s="45">
        <f t="shared" si="4"/>
        <v>5.6607997470542817E-4</v>
      </c>
      <c r="Q30" s="40">
        <v>9</v>
      </c>
      <c r="R30" s="40">
        <v>9</v>
      </c>
      <c r="S30" s="40">
        <f t="shared" si="0"/>
        <v>18</v>
      </c>
      <c r="T30" s="40">
        <v>11</v>
      </c>
      <c r="U30" s="43">
        <v>2.3792435241173363E-2</v>
      </c>
    </row>
    <row r="31" spans="1:24" s="42" customFormat="1" x14ac:dyDescent="0.3">
      <c r="A31" s="39" t="s">
        <v>284</v>
      </c>
      <c r="B31" s="39">
        <v>5187661.4659000002</v>
      </c>
      <c r="C31" s="39">
        <v>556693.19949999999</v>
      </c>
      <c r="D31" s="39">
        <v>533.98009999999999</v>
      </c>
      <c r="E31" s="39" t="s">
        <v>397</v>
      </c>
      <c r="F31" s="39">
        <v>5189841.7399000004</v>
      </c>
      <c r="G31" s="39">
        <v>488047.17560000002</v>
      </c>
      <c r="H31" s="39">
        <v>293.78809999999999</v>
      </c>
      <c r="I31" s="39">
        <v>1.3299999999999999E-2</v>
      </c>
      <c r="J31" s="46">
        <v>0</v>
      </c>
      <c r="K31" s="43">
        <f>VLOOKUP(TRIM(E31),'Hub coords'!A$89:E$194,4,FALSE)</f>
        <v>488047.29640000005</v>
      </c>
      <c r="L31" s="43">
        <f>VLOOKUP(TRIM(E31),'Hub coords'!A$89:E$194,5,FALSE)</f>
        <v>5189841.7215</v>
      </c>
      <c r="M31" s="43">
        <f t="shared" si="1"/>
        <v>0.12080000003334135</v>
      </c>
      <c r="N31" s="43">
        <f t="shared" si="2"/>
        <v>-1.8400000408291817E-2</v>
      </c>
      <c r="O31" s="43">
        <f t="shared" si="3"/>
        <v>0.1221932895992264</v>
      </c>
      <c r="P31" s="45">
        <f t="shared" si="4"/>
        <v>1.4931200023080411E-2</v>
      </c>
      <c r="Q31" s="40">
        <v>9</v>
      </c>
      <c r="R31" s="40">
        <v>7</v>
      </c>
      <c r="S31" s="40">
        <f t="shared" si="0"/>
        <v>16</v>
      </c>
      <c r="T31" s="40">
        <v>10</v>
      </c>
      <c r="U31" s="43">
        <v>0.1221932895992264</v>
      </c>
    </row>
    <row r="32" spans="1:24" s="42" customFormat="1" x14ac:dyDescent="0.3">
      <c r="A32" s="3" t="s">
        <v>284</v>
      </c>
      <c r="B32" s="3">
        <v>5187661.4659000002</v>
      </c>
      <c r="C32" s="3">
        <v>556693.19949999999</v>
      </c>
      <c r="D32" s="3">
        <v>533.98009999999999</v>
      </c>
      <c r="E32" s="3" t="s">
        <v>541</v>
      </c>
      <c r="F32" s="3">
        <v>5189869.307</v>
      </c>
      <c r="G32" s="3">
        <v>488016.05060000002</v>
      </c>
      <c r="H32" s="3">
        <v>290.40710000000001</v>
      </c>
      <c r="I32" s="3">
        <v>1.0699999999999999E-2</v>
      </c>
      <c r="J32" s="66">
        <v>0</v>
      </c>
      <c r="K32" s="43">
        <f>VLOOKUP(TRIM(E32),'Hub coords'!A$89:E$194,4,FALSE)</f>
        <v>488015.69576465449</v>
      </c>
      <c r="L32" s="43">
        <f>VLOOKUP(TRIM(E32),'Hub coords'!A$89:E$194,5,FALSE)</f>
        <v>5189870.846538106</v>
      </c>
      <c r="M32" s="43">
        <f t="shared" si="1"/>
        <v>-0.35483534552622586</v>
      </c>
      <c r="N32" s="43">
        <f t="shared" si="2"/>
        <v>1.5395381059497595</v>
      </c>
      <c r="O32" s="43">
        <f t="shared" si="3"/>
        <v>1.5799005355104128</v>
      </c>
      <c r="P32" s="45">
        <f t="shared" si="4"/>
        <v>2.4960857021060892</v>
      </c>
      <c r="Q32" s="40">
        <v>9</v>
      </c>
      <c r="R32" s="40">
        <v>8</v>
      </c>
      <c r="S32" s="40">
        <f t="shared" si="0"/>
        <v>17</v>
      </c>
      <c r="T32" s="40">
        <v>11</v>
      </c>
      <c r="U32" s="43">
        <v>1.2387700715188426</v>
      </c>
    </row>
    <row r="33" spans="1:21" s="42" customFormat="1" x14ac:dyDescent="0.3">
      <c r="A33" s="39" t="s">
        <v>284</v>
      </c>
      <c r="B33" s="39">
        <v>5187661.4659000002</v>
      </c>
      <c r="C33" s="39">
        <v>556693.19949999999</v>
      </c>
      <c r="D33" s="39">
        <v>533.98009999999999</v>
      </c>
      <c r="E33" s="39" t="s">
        <v>399</v>
      </c>
      <c r="F33" s="39">
        <v>5189137.1195999999</v>
      </c>
      <c r="G33" s="39">
        <v>487770.45039999997</v>
      </c>
      <c r="H33" s="39">
        <v>334.82150000000001</v>
      </c>
      <c r="I33" s="39">
        <v>1.2500000000000001E-2</v>
      </c>
      <c r="J33" s="46">
        <v>0</v>
      </c>
      <c r="K33" s="43">
        <f>VLOOKUP(TRIM(E33),'Hub coords'!A$89:E$194,4,FALSE)</f>
        <v>487770.48440000002</v>
      </c>
      <c r="L33" s="43">
        <f>VLOOKUP(TRIM(E33),'Hub coords'!A$89:E$194,5,FALSE)</f>
        <v>5189137.1405000007</v>
      </c>
      <c r="M33" s="43">
        <f t="shared" si="1"/>
        <v>3.40000000433065E-2</v>
      </c>
      <c r="N33" s="43">
        <f t="shared" si="2"/>
        <v>2.090000081807375E-2</v>
      </c>
      <c r="O33" s="43">
        <f t="shared" si="3"/>
        <v>3.9910024268851624E-2</v>
      </c>
      <c r="P33" s="45">
        <f t="shared" si="4"/>
        <v>1.5928100371403256E-3</v>
      </c>
      <c r="Q33" s="40">
        <v>10</v>
      </c>
      <c r="R33" s="40">
        <v>8</v>
      </c>
      <c r="S33" s="40">
        <f t="shared" si="0"/>
        <v>18</v>
      </c>
      <c r="T33" s="40">
        <v>11</v>
      </c>
      <c r="U33" s="43">
        <v>3.9910024268851624E-2</v>
      </c>
    </row>
    <row r="34" spans="1:21" s="42" customFormat="1" x14ac:dyDescent="0.3">
      <c r="A34" s="39" t="s">
        <v>284</v>
      </c>
      <c r="B34" s="39">
        <v>5187661.4659000002</v>
      </c>
      <c r="C34" s="39">
        <v>556693.19949999999</v>
      </c>
      <c r="D34" s="39">
        <v>533.98009999999999</v>
      </c>
      <c r="E34" s="39" t="s">
        <v>411</v>
      </c>
      <c r="F34" s="39">
        <v>5189856.6179</v>
      </c>
      <c r="G34" s="39">
        <v>487975.5969</v>
      </c>
      <c r="H34" s="39">
        <v>300.46170000000001</v>
      </c>
      <c r="I34" s="39">
        <v>1.37E-2</v>
      </c>
      <c r="J34" s="46">
        <v>0</v>
      </c>
      <c r="K34" s="43">
        <f>VLOOKUP(TRIM(E34),'Hub coords'!A$89:E$194,4,FALSE)</f>
        <v>487975.32740000001</v>
      </c>
      <c r="L34" s="43">
        <f>VLOOKUP(TRIM(E34),'Hub coords'!A$89:E$194,5,FALSE)</f>
        <v>5189856.6405000007</v>
      </c>
      <c r="M34" s="43">
        <f t="shared" si="1"/>
        <v>-0.26949999999487773</v>
      </c>
      <c r="N34" s="43">
        <f t="shared" si="2"/>
        <v>2.2600000724196434E-2</v>
      </c>
      <c r="O34" s="43">
        <f t="shared" si="3"/>
        <v>0.27044594659556792</v>
      </c>
      <c r="P34" s="45">
        <f t="shared" si="4"/>
        <v>7.3141010029972781E-2</v>
      </c>
      <c r="Q34" s="40">
        <v>10</v>
      </c>
      <c r="R34" s="40">
        <v>9</v>
      </c>
      <c r="S34" s="40">
        <f t="shared" si="0"/>
        <v>19</v>
      </c>
      <c r="T34" s="40">
        <v>12</v>
      </c>
      <c r="U34" s="43">
        <v>0.27044594659556792</v>
      </c>
    </row>
    <row r="35" spans="1:21" s="42" customFormat="1" x14ac:dyDescent="0.3">
      <c r="A35" s="39" t="s">
        <v>296</v>
      </c>
      <c r="B35" s="39">
        <v>5187661.4659000002</v>
      </c>
      <c r="C35" s="39">
        <v>556693.19949999999</v>
      </c>
      <c r="D35" s="39">
        <v>533.98009999999999</v>
      </c>
      <c r="E35" s="39" t="s">
        <v>423</v>
      </c>
      <c r="F35" s="39">
        <v>5189139.9594000001</v>
      </c>
      <c r="G35" s="39">
        <v>487822.33980000002</v>
      </c>
      <c r="H35" s="39">
        <v>336.99369999999999</v>
      </c>
      <c r="I35" s="39">
        <v>1.4500000000000001E-2</v>
      </c>
      <c r="J35" s="46">
        <v>0</v>
      </c>
      <c r="K35" s="43">
        <f>VLOOKUP(TRIM(E35),'Hub coords'!A$89:E$194,4,FALSE)</f>
        <v>487822.16540000006</v>
      </c>
      <c r="L35" s="43">
        <f>VLOOKUP(TRIM(E35),'Hub coords'!A$89:E$194,5,FALSE)</f>
        <v>5189140.4065000005</v>
      </c>
      <c r="M35" s="43">
        <f t="shared" si="1"/>
        <v>-0.17439999995986</v>
      </c>
      <c r="N35" s="43">
        <f t="shared" si="2"/>
        <v>0.44710000045597553</v>
      </c>
      <c r="O35" s="43">
        <f t="shared" si="3"/>
        <v>0.4799101690876455</v>
      </c>
      <c r="P35" s="45">
        <f t="shared" si="4"/>
        <v>0.23031377039373249</v>
      </c>
      <c r="Q35" s="40">
        <v>10</v>
      </c>
      <c r="R35" s="40">
        <v>8</v>
      </c>
      <c r="S35" s="40">
        <f t="shared" si="0"/>
        <v>18</v>
      </c>
      <c r="T35" s="40">
        <v>12</v>
      </c>
      <c r="U35" s="43">
        <v>0.4799101690876455</v>
      </c>
    </row>
    <row r="36" spans="1:21" s="42" customFormat="1" x14ac:dyDescent="0.3">
      <c r="A36" s="39" t="s">
        <v>284</v>
      </c>
      <c r="B36" s="39">
        <v>5187661.4659000002</v>
      </c>
      <c r="C36" s="39">
        <v>556693.19949999999</v>
      </c>
      <c r="D36" s="39">
        <v>533.98009999999999</v>
      </c>
      <c r="E36" s="39" t="s">
        <v>407</v>
      </c>
      <c r="F36" s="39">
        <v>5189139.7674000002</v>
      </c>
      <c r="G36" s="39">
        <v>487738.20209999999</v>
      </c>
      <c r="H36" s="39">
        <v>333.08730000000003</v>
      </c>
      <c r="I36" s="39">
        <v>1.38E-2</v>
      </c>
      <c r="J36" s="46">
        <v>0</v>
      </c>
      <c r="K36" s="43">
        <f>VLOOKUP(TRIM(E36),'Hub coords'!A$89:E$194,4,FALSE)</f>
        <v>487738.36340000003</v>
      </c>
      <c r="L36" s="43">
        <f>VLOOKUP(TRIM(E36),'Hub coords'!A$89:E$194,5,FALSE)</f>
        <v>5189139.6984999999</v>
      </c>
      <c r="M36" s="43">
        <f t="shared" si="1"/>
        <v>0.16130000003613532</v>
      </c>
      <c r="N36" s="43">
        <f t="shared" si="2"/>
        <v>-6.8900000303983688E-2</v>
      </c>
      <c r="O36" s="43">
        <f t="shared" si="3"/>
        <v>0.17539925898801911</v>
      </c>
      <c r="P36" s="45">
        <f t="shared" si="4"/>
        <v>3.0764900053546203E-2</v>
      </c>
      <c r="Q36" s="40">
        <v>13</v>
      </c>
      <c r="R36" s="40">
        <v>9</v>
      </c>
      <c r="S36" s="40">
        <f t="shared" si="0"/>
        <v>22</v>
      </c>
      <c r="T36" s="40">
        <v>9</v>
      </c>
      <c r="U36" s="43">
        <v>0.17539925898801911</v>
      </c>
    </row>
    <row r="37" spans="1:21" s="42" customFormat="1" x14ac:dyDescent="0.3">
      <c r="A37" s="39" t="s">
        <v>284</v>
      </c>
      <c r="B37" s="39">
        <v>5187661.4659000002</v>
      </c>
      <c r="C37" s="39">
        <v>556693.19949999999</v>
      </c>
      <c r="D37" s="39">
        <v>533.98009999999999</v>
      </c>
      <c r="E37" s="39" t="s">
        <v>408</v>
      </c>
      <c r="F37" s="39">
        <v>5189812.7690000003</v>
      </c>
      <c r="G37" s="39">
        <v>488032.63510000001</v>
      </c>
      <c r="H37" s="39">
        <v>296.20819999999998</v>
      </c>
      <c r="I37" s="39">
        <v>1.44E-2</v>
      </c>
      <c r="J37" s="46">
        <v>0</v>
      </c>
      <c r="K37" s="43">
        <f>VLOOKUP(TRIM(E37),'Hub coords'!A$89:E$194,4,FALSE)</f>
        <v>488032.34240000002</v>
      </c>
      <c r="L37" s="43">
        <f>VLOOKUP(TRIM(E37),'Hub coords'!A$89:E$194,5,FALSE)</f>
        <v>5189812.1225000005</v>
      </c>
      <c r="M37" s="43">
        <f t="shared" si="1"/>
        <v>-0.29269999999087304</v>
      </c>
      <c r="N37" s="43">
        <f t="shared" si="2"/>
        <v>-0.64649999979883432</v>
      </c>
      <c r="O37" s="43">
        <f t="shared" si="3"/>
        <v>0.70967283993016805</v>
      </c>
      <c r="P37" s="45">
        <f t="shared" si="4"/>
        <v>0.50363553973454989</v>
      </c>
      <c r="Q37" s="40">
        <v>9</v>
      </c>
      <c r="R37" s="40">
        <v>7</v>
      </c>
      <c r="S37" s="40">
        <f t="shared" si="0"/>
        <v>16</v>
      </c>
      <c r="T37" s="40">
        <v>8</v>
      </c>
      <c r="U37" s="43">
        <v>0.70967283993016805</v>
      </c>
    </row>
    <row r="38" spans="1:21" s="42" customFormat="1" x14ac:dyDescent="0.3">
      <c r="A38" s="39" t="s">
        <v>284</v>
      </c>
      <c r="B38" s="39">
        <v>5187661.4659000002</v>
      </c>
      <c r="C38" s="39">
        <v>556693.19949999999</v>
      </c>
      <c r="D38" s="39">
        <v>533.98009999999999</v>
      </c>
      <c r="E38" s="39" t="s">
        <v>405</v>
      </c>
      <c r="F38" s="39">
        <v>5189580.8085000003</v>
      </c>
      <c r="G38" s="39">
        <v>487873.05099999998</v>
      </c>
      <c r="H38" s="39">
        <v>315.57569999999998</v>
      </c>
      <c r="I38" s="39">
        <v>1.47E-2</v>
      </c>
      <c r="J38" s="46">
        <v>0</v>
      </c>
      <c r="K38" s="43">
        <f>VLOOKUP(TRIM(E38),'Hub coords'!A$89:E$194,4,FALSE)</f>
        <v>487871.8934</v>
      </c>
      <c r="L38" s="43">
        <f>VLOOKUP(TRIM(E38),'Hub coords'!A$89:E$194,5,FALSE)</f>
        <v>5189581.3425000003</v>
      </c>
      <c r="M38" s="43">
        <f t="shared" si="1"/>
        <v>-1.1575999999768101</v>
      </c>
      <c r="N38" s="43">
        <f t="shared" si="2"/>
        <v>0.53399999998509884</v>
      </c>
      <c r="O38" s="43">
        <f t="shared" si="3"/>
        <v>1.2748308750302513</v>
      </c>
      <c r="P38" s="45">
        <f t="shared" si="4"/>
        <v>1.6251937599303961</v>
      </c>
      <c r="Q38" s="40">
        <v>11</v>
      </c>
      <c r="R38" s="40">
        <v>9</v>
      </c>
      <c r="S38" s="40">
        <f t="shared" si="0"/>
        <v>20</v>
      </c>
      <c r="T38" s="40">
        <v>12</v>
      </c>
      <c r="U38" s="43">
        <v>1.2748308750302513</v>
      </c>
    </row>
    <row r="39" spans="1:21" s="42" customFormat="1" x14ac:dyDescent="0.3">
      <c r="A39" s="39" t="s">
        <v>284</v>
      </c>
      <c r="B39" s="39">
        <v>5187661.4659000002</v>
      </c>
      <c r="C39" s="39">
        <v>556693.19949999999</v>
      </c>
      <c r="D39" s="39">
        <v>533.98009999999999</v>
      </c>
      <c r="E39" s="39" t="s">
        <v>406</v>
      </c>
      <c r="F39" s="39">
        <v>5189656.0887000002</v>
      </c>
      <c r="G39" s="39">
        <v>487872.41460000002</v>
      </c>
      <c r="H39" s="39">
        <v>314.6601</v>
      </c>
      <c r="I39" s="39">
        <v>1.6199999999999999E-2</v>
      </c>
      <c r="J39" s="46">
        <v>0</v>
      </c>
      <c r="K39" s="43">
        <f>VLOOKUP(TRIM(E39),'Hub coords'!A$89:E$194,4,FALSE)</f>
        <v>487871.70540000004</v>
      </c>
      <c r="L39" s="43">
        <f>VLOOKUP(TRIM(E39),'Hub coords'!A$89:E$194,5,FALSE)</f>
        <v>5189657.7755000005</v>
      </c>
      <c r="M39" s="43">
        <f t="shared" si="1"/>
        <v>-0.7091999999829568</v>
      </c>
      <c r="N39" s="43">
        <f t="shared" si="2"/>
        <v>1.6868000002577901</v>
      </c>
      <c r="O39" s="43">
        <f t="shared" si="3"/>
        <v>1.8298248224476317</v>
      </c>
      <c r="P39" s="45">
        <f t="shared" si="4"/>
        <v>3.3482588808455067</v>
      </c>
      <c r="Q39" s="40">
        <v>12</v>
      </c>
      <c r="R39" s="40">
        <v>8</v>
      </c>
      <c r="S39" s="40">
        <f t="shared" si="0"/>
        <v>20</v>
      </c>
      <c r="T39" s="40">
        <v>11</v>
      </c>
      <c r="U39" s="43">
        <v>1.8298248224476317</v>
      </c>
    </row>
    <row r="40" spans="1:21" s="42" customFormat="1" x14ac:dyDescent="0.3">
      <c r="A40" s="39" t="s">
        <v>284</v>
      </c>
      <c r="B40" s="39">
        <v>5187661.4659000002</v>
      </c>
      <c r="C40" s="39">
        <v>556693.19949999999</v>
      </c>
      <c r="D40" s="39">
        <v>533.98009999999999</v>
      </c>
      <c r="E40" s="39" t="s">
        <v>409</v>
      </c>
      <c r="F40" s="39">
        <v>5189730.6138000004</v>
      </c>
      <c r="G40" s="39">
        <v>487873.18540000002</v>
      </c>
      <c r="H40" s="39">
        <v>313.0754</v>
      </c>
      <c r="I40" s="39">
        <v>1.43E-2</v>
      </c>
      <c r="J40" s="46">
        <v>0</v>
      </c>
      <c r="K40" s="43">
        <f>VLOOKUP(TRIM(E40),'Hub coords'!A$89:E$194,4,FALSE)</f>
        <v>487871.66440000001</v>
      </c>
      <c r="L40" s="43">
        <f>VLOOKUP(TRIM(E40),'Hub coords'!A$89:E$194,5,FALSE)</f>
        <v>5189733.6025</v>
      </c>
      <c r="M40" s="43">
        <f t="shared" si="1"/>
        <v>-1.5210000000079162</v>
      </c>
      <c r="N40" s="43">
        <f t="shared" si="2"/>
        <v>2.9886999996379018</v>
      </c>
      <c r="O40" s="43">
        <f t="shared" si="3"/>
        <v>3.3534711401560733</v>
      </c>
      <c r="P40" s="45">
        <f t="shared" si="4"/>
        <v>11.245768687859675</v>
      </c>
      <c r="Q40" s="40">
        <v>12</v>
      </c>
      <c r="R40" s="40">
        <v>9</v>
      </c>
      <c r="S40" s="40">
        <f t="shared" si="0"/>
        <v>21</v>
      </c>
      <c r="T40" s="40">
        <v>12</v>
      </c>
      <c r="U40" s="43">
        <v>3.3534711401560733</v>
      </c>
    </row>
    <row r="41" spans="1:21" s="42" customFormat="1" x14ac:dyDescent="0.3">
      <c r="A41" s="39" t="s">
        <v>277</v>
      </c>
      <c r="B41" s="39">
        <v>5187661.4659000002</v>
      </c>
      <c r="C41" s="39">
        <v>556693.19949999999</v>
      </c>
      <c r="D41" s="39">
        <v>533.98009999999999</v>
      </c>
      <c r="E41" s="39" t="s">
        <v>422</v>
      </c>
      <c r="F41" s="39">
        <v>5189808.84</v>
      </c>
      <c r="G41" s="39">
        <v>487873.13099999999</v>
      </c>
      <c r="H41" s="39">
        <v>314.3553</v>
      </c>
      <c r="I41" s="39">
        <v>1.23E-2</v>
      </c>
      <c r="J41" s="46">
        <v>0</v>
      </c>
      <c r="K41" s="43">
        <f>VLOOKUP(TRIM(E41),'Hub coords'!A$89:E$194,4,FALSE)</f>
        <v>487872.52740000002</v>
      </c>
      <c r="L41" s="43">
        <f>VLOOKUP(TRIM(E41),'Hub coords'!A$89:E$194,5,FALSE)</f>
        <v>5189809.6665000003</v>
      </c>
      <c r="M41" s="43">
        <f t="shared" si="1"/>
        <v>-0.60359999997308478</v>
      </c>
      <c r="N41" s="43">
        <f t="shared" si="2"/>
        <v>0.82650000043213367</v>
      </c>
      <c r="O41" s="43">
        <f t="shared" si="3"/>
        <v>1.0234428223803345</v>
      </c>
      <c r="P41" s="45">
        <f t="shared" si="4"/>
        <v>1.0474352106818248</v>
      </c>
      <c r="Q41" s="40">
        <v>10</v>
      </c>
      <c r="R41" s="40">
        <v>7</v>
      </c>
      <c r="S41" s="40">
        <f t="shared" si="0"/>
        <v>17</v>
      </c>
      <c r="T41" s="40">
        <v>9</v>
      </c>
      <c r="U41" s="43">
        <v>1.0234428223803345</v>
      </c>
    </row>
    <row r="42" spans="1:21" s="42" customFormat="1" x14ac:dyDescent="0.3">
      <c r="A42" s="39" t="s">
        <v>284</v>
      </c>
      <c r="B42" s="39">
        <v>5187661.4659000002</v>
      </c>
      <c r="C42" s="39">
        <v>556693.19949999999</v>
      </c>
      <c r="D42" s="39">
        <v>533.98009999999999</v>
      </c>
      <c r="E42" s="39" t="s">
        <v>412</v>
      </c>
      <c r="F42" s="39">
        <v>5189887.1474000001</v>
      </c>
      <c r="G42" s="39">
        <v>488031.44890000002</v>
      </c>
      <c r="H42" s="39">
        <v>283.73329999999999</v>
      </c>
      <c r="I42" s="39">
        <v>1.37E-2</v>
      </c>
      <c r="J42" s="46">
        <v>0</v>
      </c>
      <c r="K42" s="43">
        <f>VLOOKUP(TRIM(E42),'Hub coords'!A$89:E$194,4,FALSE)</f>
        <v>488030.87040000001</v>
      </c>
      <c r="L42" s="43">
        <f>VLOOKUP(TRIM(E42),'Hub coords'!A$89:E$194,5,FALSE)</f>
        <v>5189887.7975000003</v>
      </c>
      <c r="M42" s="43">
        <f t="shared" si="1"/>
        <v>-0.57850000000325963</v>
      </c>
      <c r="N42" s="43">
        <f t="shared" si="2"/>
        <v>0.65010000020265579</v>
      </c>
      <c r="O42" s="43">
        <f t="shared" si="3"/>
        <v>0.8702254077348377</v>
      </c>
      <c r="P42" s="45">
        <f t="shared" si="4"/>
        <v>0.75729226026726448</v>
      </c>
      <c r="Q42" s="40">
        <v>9</v>
      </c>
      <c r="R42" s="40">
        <v>8</v>
      </c>
      <c r="S42" s="40">
        <f t="shared" si="0"/>
        <v>17</v>
      </c>
      <c r="T42" s="40">
        <v>11</v>
      </c>
      <c r="U42" s="43">
        <v>0.8702254077348377</v>
      </c>
    </row>
    <row r="43" spans="1:21" s="42" customFormat="1" x14ac:dyDescent="0.3">
      <c r="A43" s="39" t="s">
        <v>284</v>
      </c>
      <c r="B43" s="39">
        <v>5187661.4659000002</v>
      </c>
      <c r="C43" s="39">
        <v>556693.19949999999</v>
      </c>
      <c r="D43" s="39">
        <v>533.98009999999999</v>
      </c>
      <c r="E43" s="39" t="s">
        <v>413</v>
      </c>
      <c r="F43" s="39">
        <v>5189886.8838999998</v>
      </c>
      <c r="G43" s="39">
        <v>487953.92690000002</v>
      </c>
      <c r="H43" s="39">
        <v>307.15899999999999</v>
      </c>
      <c r="I43" s="39">
        <v>1.34E-2</v>
      </c>
      <c r="J43" s="46">
        <v>0</v>
      </c>
      <c r="K43" s="43">
        <f>VLOOKUP(TRIM(E43),'Hub coords'!A$89:E$194,4,FALSE)</f>
        <v>487953.40240000002</v>
      </c>
      <c r="L43" s="43">
        <f>VLOOKUP(TRIM(E43),'Hub coords'!A$89:E$194,5,FALSE)</f>
        <v>5189887.1414999999</v>
      </c>
      <c r="M43" s="43">
        <f t="shared" si="1"/>
        <v>-0.52449999999953434</v>
      </c>
      <c r="N43" s="43">
        <f t="shared" si="2"/>
        <v>0.25760000012814999</v>
      </c>
      <c r="O43" s="43">
        <f t="shared" si="3"/>
        <v>0.58434408533460358</v>
      </c>
      <c r="P43" s="45">
        <f t="shared" si="4"/>
        <v>0.34145801006553445</v>
      </c>
      <c r="Q43" s="40">
        <v>10</v>
      </c>
      <c r="R43" s="40">
        <v>8</v>
      </c>
      <c r="S43" s="40">
        <f t="shared" si="0"/>
        <v>18</v>
      </c>
      <c r="T43" s="40">
        <v>12</v>
      </c>
      <c r="U43" s="43">
        <v>0.58434408533460358</v>
      </c>
    </row>
    <row r="44" spans="1:21" s="42" customFormat="1" x14ac:dyDescent="0.3">
      <c r="A44" s="39" t="s">
        <v>284</v>
      </c>
      <c r="B44" s="39">
        <v>5187661.4659000002</v>
      </c>
      <c r="C44" s="39">
        <v>556693.19949999999</v>
      </c>
      <c r="D44" s="39">
        <v>533.98009999999999</v>
      </c>
      <c r="E44" s="39" t="s">
        <v>410</v>
      </c>
      <c r="F44" s="39">
        <v>5189810.5521999998</v>
      </c>
      <c r="G44" s="39">
        <v>487955.36180000001</v>
      </c>
      <c r="H44" s="39">
        <v>306.38290000000001</v>
      </c>
      <c r="I44" s="39">
        <v>1.44E-2</v>
      </c>
      <c r="J44" s="46">
        <v>0</v>
      </c>
      <c r="K44" s="43">
        <f>VLOOKUP(TRIM(E44),'Hub coords'!A$89:E$194,4,FALSE)</f>
        <v>487954.53240000003</v>
      </c>
      <c r="L44" s="43">
        <f>VLOOKUP(TRIM(E44),'Hub coords'!A$89:E$194,5,FALSE)</f>
        <v>5189811.0734999999</v>
      </c>
      <c r="M44" s="43">
        <f t="shared" si="1"/>
        <v>-0.82939999998779967</v>
      </c>
      <c r="N44" s="43">
        <f t="shared" si="2"/>
        <v>0.5213000001385808</v>
      </c>
      <c r="O44" s="43">
        <f t="shared" si="3"/>
        <v>0.97962138100607343</v>
      </c>
      <c r="P44" s="45">
        <f t="shared" si="4"/>
        <v>0.95965805012424654</v>
      </c>
      <c r="Q44" s="40">
        <v>13</v>
      </c>
      <c r="R44" s="40">
        <v>8</v>
      </c>
      <c r="S44" s="40">
        <f t="shared" si="0"/>
        <v>21</v>
      </c>
      <c r="T44" s="40">
        <v>10</v>
      </c>
      <c r="U44" s="43">
        <v>0.97962138100607343</v>
      </c>
    </row>
    <row r="45" spans="1:21" s="70" customFormat="1" x14ac:dyDescent="0.3">
      <c r="A45" s="3" t="s">
        <v>284</v>
      </c>
      <c r="B45" s="3">
        <v>5187661.4659000002</v>
      </c>
      <c r="C45" s="3">
        <v>556693.19949999999</v>
      </c>
      <c r="D45" s="3">
        <v>533.98009999999999</v>
      </c>
      <c r="E45" s="3" t="s">
        <v>404</v>
      </c>
      <c r="F45" s="3">
        <v>5189735.7562999995</v>
      </c>
      <c r="G45" s="3">
        <v>487958.54300000001</v>
      </c>
      <c r="H45" s="3">
        <v>305.1866</v>
      </c>
      <c r="I45" s="3">
        <v>1.0800000000000001E-2</v>
      </c>
      <c r="J45" s="66">
        <v>0</v>
      </c>
      <c r="K45" s="43">
        <f>VLOOKUP(TRIM(E45),'Hub coords'!A$89:E$194,4,FALSE)</f>
        <v>487956.13340000005</v>
      </c>
      <c r="L45" s="43">
        <f>VLOOKUP(TRIM(E45),'Hub coords'!A$89:E$194,5,FALSE)</f>
        <v>5189733.8505000006</v>
      </c>
      <c r="M45" s="43">
        <f t="shared" si="1"/>
        <v>-2.4095999999553896</v>
      </c>
      <c r="N45" s="43">
        <f t="shared" si="2"/>
        <v>-1.9057999989017844</v>
      </c>
      <c r="O45" s="43">
        <f t="shared" si="3"/>
        <v>3.0721728134333612</v>
      </c>
      <c r="P45" s="68">
        <f t="shared" si="4"/>
        <v>9.4382457955990535</v>
      </c>
      <c r="Q45" s="69">
        <v>12</v>
      </c>
      <c r="R45" s="69">
        <v>8</v>
      </c>
      <c r="S45" s="69">
        <f t="shared" si="0"/>
        <v>20</v>
      </c>
      <c r="T45" s="69">
        <v>9</v>
      </c>
      <c r="U45" s="43">
        <v>3.0721728134333612</v>
      </c>
    </row>
    <row r="46" spans="1:21" s="42" customFormat="1" x14ac:dyDescent="0.3">
      <c r="A46" s="39" t="s">
        <v>284</v>
      </c>
      <c r="B46" s="39">
        <v>5187661.4659000002</v>
      </c>
      <c r="C46" s="39">
        <v>556693.19949999999</v>
      </c>
      <c r="D46" s="39">
        <v>533.98009999999999</v>
      </c>
      <c r="E46" s="39" t="s">
        <v>403</v>
      </c>
      <c r="F46" s="39">
        <v>5189655.7273000004</v>
      </c>
      <c r="G46" s="39">
        <v>487957.35310000001</v>
      </c>
      <c r="H46" s="39">
        <v>310.04520000000002</v>
      </c>
      <c r="I46" s="39">
        <v>1.5100000000000001E-2</v>
      </c>
      <c r="J46" s="46">
        <v>0</v>
      </c>
      <c r="K46" s="43">
        <f>VLOOKUP(TRIM(E46),'Hub coords'!A$89:E$194,4,FALSE)</f>
        <v>487956.44140000001</v>
      </c>
      <c r="L46" s="43">
        <f>VLOOKUP(TRIM(E46),'Hub coords'!A$89:E$194,5,FALSE)</f>
        <v>5189658.0525000002</v>
      </c>
      <c r="M46" s="43">
        <f t="shared" si="1"/>
        <v>-0.91169999999692664</v>
      </c>
      <c r="N46" s="43">
        <f t="shared" si="2"/>
        <v>2.325199999846518</v>
      </c>
      <c r="O46" s="43">
        <f t="shared" si="3"/>
        <v>2.4975491845568611</v>
      </c>
      <c r="P46" s="45">
        <f t="shared" si="4"/>
        <v>6.237751929280642</v>
      </c>
      <c r="Q46" s="40">
        <v>14</v>
      </c>
      <c r="R46" s="40">
        <v>10</v>
      </c>
      <c r="S46" s="40">
        <f t="shared" si="0"/>
        <v>24</v>
      </c>
      <c r="T46" s="40">
        <v>8</v>
      </c>
      <c r="U46" s="43">
        <v>2.4975491845568611</v>
      </c>
    </row>
    <row r="47" spans="1:21" s="42" customFormat="1" x14ac:dyDescent="0.3">
      <c r="A47" s="39" t="s">
        <v>284</v>
      </c>
      <c r="B47" s="39">
        <v>5187661.4659000002</v>
      </c>
      <c r="C47" s="39">
        <v>556693.19949999999</v>
      </c>
      <c r="D47" s="39">
        <v>533.98009999999999</v>
      </c>
      <c r="E47" s="39" t="s">
        <v>401</v>
      </c>
      <c r="F47" s="39">
        <v>5189505.7880999995</v>
      </c>
      <c r="G47" s="39">
        <v>487957.27289999998</v>
      </c>
      <c r="H47" s="39">
        <v>315.3</v>
      </c>
      <c r="I47" s="39">
        <v>1.4500000000000001E-2</v>
      </c>
      <c r="J47" s="46">
        <v>0</v>
      </c>
      <c r="K47" s="43">
        <f>VLOOKUP(TRIM(E47),'Hub coords'!A$89:E$194,4,FALSE)</f>
        <v>487956.26340000005</v>
      </c>
      <c r="L47" s="43">
        <f>VLOOKUP(TRIM(E47),'Hub coords'!A$89:E$194,5,FALSE)</f>
        <v>5189505.7545000007</v>
      </c>
      <c r="M47" s="43">
        <f t="shared" si="1"/>
        <v>-1.0094999999273568</v>
      </c>
      <c r="N47" s="43">
        <f t="shared" si="2"/>
        <v>-3.359999880194664E-2</v>
      </c>
      <c r="O47" s="43">
        <f t="shared" si="3"/>
        <v>1.0100590130149942</v>
      </c>
      <c r="P47" s="45">
        <f t="shared" si="4"/>
        <v>1.0202192097728242</v>
      </c>
      <c r="Q47" s="40">
        <v>11</v>
      </c>
      <c r="R47" s="40">
        <v>8</v>
      </c>
      <c r="S47" s="40">
        <f t="shared" si="0"/>
        <v>19</v>
      </c>
      <c r="T47" s="40">
        <v>11</v>
      </c>
      <c r="U47" s="43">
        <v>1.0100590130149942</v>
      </c>
    </row>
    <row r="48" spans="1:21" s="42" customFormat="1" x14ac:dyDescent="0.3">
      <c r="L48" s="71" t="s">
        <v>305</v>
      </c>
      <c r="M48" s="71">
        <f t="shared" ref="M48:N48" si="5">AVERAGE(M15:M47)</f>
        <v>-0.47018894983744813</v>
      </c>
      <c r="N48" s="71">
        <f t="shared" si="5"/>
        <v>0.53354963993258553</v>
      </c>
      <c r="O48" s="71">
        <f>AVERAGE(O15:O47)</f>
        <v>1.0540821888466565</v>
      </c>
      <c r="P48" s="71"/>
      <c r="Q48" s="72">
        <f>AVERAGE(Q15:Q47)</f>
        <v>10.757575757575758</v>
      </c>
      <c r="R48" s="73">
        <f t="shared" ref="R48" si="6">AVERAGE(R15:R47)</f>
        <v>8.3030303030303028</v>
      </c>
      <c r="S48" s="73">
        <f t="shared" ref="S48" si="7">AVERAGE(S15:S47)</f>
        <v>19.060606060606062</v>
      </c>
      <c r="T48" s="73">
        <f t="shared" ref="T48" si="8">AVERAGE(T15:T47)</f>
        <v>10.606060606060606</v>
      </c>
    </row>
    <row r="49" spans="1:20" s="42" customFormat="1" x14ac:dyDescent="0.3">
      <c r="L49" s="41" t="s">
        <v>306</v>
      </c>
      <c r="M49" s="41">
        <f>MAX(M15:M47)</f>
        <v>1.1910999999963678</v>
      </c>
      <c r="N49" s="41">
        <f t="shared" ref="N49:O49" si="9">MAX(N15:N47)</f>
        <v>2.9886999996379018</v>
      </c>
      <c r="O49" s="41">
        <f t="shared" si="9"/>
        <v>3.3534711401560733</v>
      </c>
      <c r="P49" s="41"/>
      <c r="Q49" s="40">
        <f>MAX(Q16:Q47)</f>
        <v>14</v>
      </c>
      <c r="R49" s="61">
        <f t="shared" ref="R49:T49" si="10">MAX(R15:R47)</f>
        <v>11</v>
      </c>
      <c r="S49" s="61">
        <f>MAX(S15:S47)</f>
        <v>25</v>
      </c>
      <c r="T49" s="61">
        <f t="shared" si="10"/>
        <v>14</v>
      </c>
    </row>
    <row r="50" spans="1:20" s="42" customFormat="1" x14ac:dyDescent="0.3">
      <c r="L50" s="41" t="s">
        <v>307</v>
      </c>
      <c r="M50" s="41">
        <f>MIN(M15:M47)</f>
        <v>-2.4095999999553896</v>
      </c>
      <c r="N50" s="41">
        <f t="shared" ref="N50:O50" si="11">MIN(N15:N47)</f>
        <v>-1.9057999989017844</v>
      </c>
      <c r="O50" s="41">
        <f t="shared" si="11"/>
        <v>2.3792435241173363E-2</v>
      </c>
      <c r="P50" s="41"/>
      <c r="Q50" s="40">
        <f>MIN(Q16:Q47)</f>
        <v>7</v>
      </c>
      <c r="R50" s="61">
        <f t="shared" ref="R50:T50" si="12">MIN(R15:R47)</f>
        <v>6</v>
      </c>
      <c r="S50" s="61">
        <f>MIN(S15:S47)</f>
        <v>13</v>
      </c>
      <c r="T50" s="61">
        <f t="shared" si="12"/>
        <v>4</v>
      </c>
    </row>
    <row r="51" spans="1:20" s="42" customFormat="1" x14ac:dyDescent="0.3">
      <c r="L51" s="41" t="s">
        <v>308</v>
      </c>
      <c r="M51" s="41">
        <f>_xlfn.STDEV.S(M15:M47)</f>
        <v>0.69018438839324225</v>
      </c>
      <c r="N51" s="41">
        <f t="shared" ref="N51:O51" si="13">_xlfn.STDEV.S(N15:N47)</f>
        <v>0.93104067343850749</v>
      </c>
      <c r="O51" s="41">
        <f t="shared" si="13"/>
        <v>0.84790215782427469</v>
      </c>
      <c r="P51" s="41"/>
      <c r="Q51" s="40">
        <f>_xlfn.STDEV.S(Q16:Q47)</f>
        <v>1.7121482450136221</v>
      </c>
      <c r="R51" s="61">
        <f t="shared" ref="R51:T51" si="14">_xlfn.STDEV.S(R15:R47)</f>
        <v>1.1035411321301218</v>
      </c>
      <c r="S51" s="61">
        <f>_xlfn.STDEV.S(S15:S47)</f>
        <v>2.5241260113576192</v>
      </c>
      <c r="T51" s="61">
        <f t="shared" si="14"/>
        <v>1.9833587979012079</v>
      </c>
    </row>
    <row r="52" spans="1:20" s="42" customFormat="1" x14ac:dyDescent="0.3">
      <c r="L52" s="41" t="s">
        <v>309</v>
      </c>
      <c r="M52" s="41"/>
      <c r="N52" s="41"/>
      <c r="O52" s="41">
        <f>SQRT(SUM(P15:P47)/O53)</f>
        <v>1.344708640556959</v>
      </c>
      <c r="Q52" s="55"/>
      <c r="R52" s="55"/>
      <c r="S52" s="55"/>
      <c r="T52" s="55"/>
    </row>
    <row r="53" spans="1:20" x14ac:dyDescent="0.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1" t="s">
        <v>310</v>
      </c>
      <c r="M53" s="40"/>
      <c r="N53" s="40"/>
      <c r="O53" s="40">
        <f t="shared" ref="O53" si="15">COUNT(O15:O47)</f>
        <v>33</v>
      </c>
      <c r="P53" s="42"/>
    </row>
    <row r="56" spans="1:20" x14ac:dyDescent="0.3">
      <c r="J56" s="46"/>
    </row>
  </sheetData>
  <sortState ref="A57:R95">
    <sortCondition ref="E57:E95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2"/>
  <sheetViews>
    <sheetView topLeftCell="A268" zoomScale="80" zoomScaleNormal="80" workbookViewId="0">
      <selection activeCell="E297" sqref="E297"/>
    </sheetView>
  </sheetViews>
  <sheetFormatPr defaultRowHeight="14.4" x14ac:dyDescent="0.3"/>
  <cols>
    <col min="1" max="1" width="8.88671875" style="39"/>
    <col min="2" max="2" width="12.109375" style="39" customWidth="1"/>
    <col min="3" max="3" width="11.6640625" style="39" customWidth="1"/>
    <col min="4" max="4" width="9" style="39" bestFit="1" customWidth="1"/>
    <col min="5" max="5" width="15.33203125" style="39" customWidth="1"/>
    <col min="6" max="6" width="12.21875" style="39" customWidth="1"/>
    <col min="7" max="7" width="11.33203125" style="39" customWidth="1"/>
    <col min="8" max="8" width="9.6640625" style="39" customWidth="1"/>
    <col min="9" max="9" width="9" style="39" bestFit="1" customWidth="1"/>
    <col min="10" max="10" width="11.88671875" style="39" customWidth="1"/>
    <col min="11" max="11" width="10.5546875" style="39" customWidth="1"/>
    <col min="12" max="12" width="11.33203125" style="39" customWidth="1"/>
    <col min="13" max="15" width="9" style="39" bestFit="1" customWidth="1"/>
    <col min="16" max="16" width="10.109375" style="39" bestFit="1" customWidth="1"/>
    <col min="17" max="17" width="8.88671875" style="55" customWidth="1"/>
    <col min="18" max="20" width="8.88671875" style="55"/>
    <col min="21" max="21" width="8.88671875" style="39"/>
    <col min="22" max="22" width="15.5546875" style="39" customWidth="1"/>
    <col min="23" max="23" width="14.88671875" style="39" customWidth="1"/>
    <col min="24" max="16384" width="8.88671875" style="39"/>
  </cols>
  <sheetData>
    <row r="1" spans="1:23" x14ac:dyDescent="0.3">
      <c r="A1" s="39" t="s">
        <v>535</v>
      </c>
    </row>
    <row r="2" spans="1:23" x14ac:dyDescent="0.3">
      <c r="A2" s="39" t="s">
        <v>245</v>
      </c>
    </row>
    <row r="3" spans="1:23" x14ac:dyDescent="0.3">
      <c r="A3" s="39" t="s">
        <v>246</v>
      </c>
    </row>
    <row r="4" spans="1:23" x14ac:dyDescent="0.3">
      <c r="A4" s="39" t="s">
        <v>247</v>
      </c>
    </row>
    <row r="5" spans="1:23" x14ac:dyDescent="0.3">
      <c r="A5" s="39" t="s">
        <v>248</v>
      </c>
    </row>
    <row r="6" spans="1:23" x14ac:dyDescent="0.3">
      <c r="A6" s="39" t="s">
        <v>533</v>
      </c>
    </row>
    <row r="7" spans="1:23" x14ac:dyDescent="0.3">
      <c r="A7" s="39" t="s">
        <v>534</v>
      </c>
    </row>
    <row r="8" spans="1:23" x14ac:dyDescent="0.3">
      <c r="A8" s="39" t="s">
        <v>250</v>
      </c>
    </row>
    <row r="9" spans="1:23" x14ac:dyDescent="0.3">
      <c r="A9" s="39" t="s">
        <v>251</v>
      </c>
    </row>
    <row r="10" spans="1:23" x14ac:dyDescent="0.3">
      <c r="A10" s="39" t="s">
        <v>252</v>
      </c>
      <c r="J10" s="46"/>
    </row>
    <row r="11" spans="1:23" x14ac:dyDescent="0.3">
      <c r="A11" s="39" t="s">
        <v>253</v>
      </c>
    </row>
    <row r="12" spans="1:23" x14ac:dyDescent="0.3">
      <c r="A12" s="39" t="s">
        <v>254</v>
      </c>
    </row>
    <row r="13" spans="1:23" ht="15" thickBot="1" x14ac:dyDescent="0.35"/>
    <row r="14" spans="1:23" ht="43.2" x14ac:dyDescent="0.3">
      <c r="A14" s="39" t="s">
        <v>255</v>
      </c>
      <c r="B14" s="39" t="s">
        <v>256</v>
      </c>
      <c r="C14" s="54" t="s">
        <v>257</v>
      </c>
      <c r="D14" s="54" t="s">
        <v>258</v>
      </c>
      <c r="E14" s="54" t="s">
        <v>259</v>
      </c>
      <c r="F14" s="54" t="s">
        <v>256</v>
      </c>
      <c r="G14" s="54" t="s">
        <v>257</v>
      </c>
      <c r="H14" s="54" t="s">
        <v>258</v>
      </c>
      <c r="I14" s="54" t="s">
        <v>260</v>
      </c>
      <c r="J14" s="54" t="s">
        <v>261</v>
      </c>
      <c r="K14" s="44" t="s">
        <v>390</v>
      </c>
      <c r="L14" s="44" t="s">
        <v>391</v>
      </c>
      <c r="M14" s="44" t="s">
        <v>301</v>
      </c>
      <c r="N14" s="44" t="s">
        <v>302</v>
      </c>
      <c r="O14" s="44" t="s">
        <v>303</v>
      </c>
      <c r="P14" s="45" t="s">
        <v>304</v>
      </c>
      <c r="Q14" s="40" t="s">
        <v>550</v>
      </c>
      <c r="R14" s="58"/>
      <c r="S14" s="58" t="s">
        <v>550</v>
      </c>
      <c r="T14" s="58" t="s">
        <v>303</v>
      </c>
      <c r="V14" s="54" t="s">
        <v>259</v>
      </c>
      <c r="W14" s="42" t="s">
        <v>303</v>
      </c>
    </row>
    <row r="15" spans="1:23" x14ac:dyDescent="0.3">
      <c r="A15" s="39" t="s">
        <v>501</v>
      </c>
      <c r="B15" s="39">
        <v>5187661.4659000002</v>
      </c>
      <c r="C15" s="39">
        <v>556693.19949999999</v>
      </c>
      <c r="D15" s="39">
        <v>533.98009999999999</v>
      </c>
      <c r="E15" s="39" t="s">
        <v>130</v>
      </c>
      <c r="F15" s="39">
        <v>5189791.0080000004</v>
      </c>
      <c r="G15" s="39">
        <v>487964.04399999999</v>
      </c>
      <c r="H15" s="39">
        <v>300.82010000000002</v>
      </c>
      <c r="I15" s="39">
        <v>1.5599999999999999E-2</v>
      </c>
      <c r="J15" s="46">
        <v>0</v>
      </c>
      <c r="K15" s="42">
        <f>VLOOKUP(TRIM(E15),'Hub coords'!A$89:E$194,4,FALSE)</f>
        <v>487964.06940000004</v>
      </c>
      <c r="L15" s="42">
        <f>VLOOKUP(TRIM(E15),'Hub coords'!A$89:E$194,5,)</f>
        <v>5189790.5725000007</v>
      </c>
      <c r="M15" s="43">
        <f t="shared" ref="M15:M47" si="0">K15-G15</f>
        <v>2.5400000042282045E-2</v>
      </c>
      <c r="N15" s="43">
        <f t="shared" ref="N15:N47" si="1">L15-F15</f>
        <v>-0.43549999967217445</v>
      </c>
      <c r="O15" s="43">
        <f t="shared" ref="O15:O47" si="2">SQRT(M15^2+N15^2)</f>
        <v>0.4362400826570294</v>
      </c>
      <c r="P15" s="45">
        <f t="shared" ref="P15:P47" si="3">O15^2</f>
        <v>0.19030540971661183</v>
      </c>
      <c r="Q15" s="40">
        <v>17</v>
      </c>
      <c r="R15" s="56" t="s">
        <v>550</v>
      </c>
      <c r="S15" s="56">
        <v>1</v>
      </c>
      <c r="T15" s="56"/>
      <c r="V15" s="39" t="s">
        <v>223</v>
      </c>
      <c r="W15" s="42">
        <v>0.40076777554146481</v>
      </c>
    </row>
    <row r="16" spans="1:23" ht="15" thickBot="1" x14ac:dyDescent="0.35">
      <c r="A16" s="39" t="s">
        <v>501</v>
      </c>
      <c r="B16" s="39">
        <v>5187661.4659000002</v>
      </c>
      <c r="C16" s="39">
        <v>556693.19949999999</v>
      </c>
      <c r="D16" s="39">
        <v>533.98009999999999</v>
      </c>
      <c r="E16" s="39" t="s">
        <v>133</v>
      </c>
      <c r="F16" s="39">
        <v>5189688.3910999997</v>
      </c>
      <c r="G16" s="39">
        <v>487975.89059999998</v>
      </c>
      <c r="H16" s="39">
        <v>302.89850000000001</v>
      </c>
      <c r="I16" s="39">
        <v>1.6799999999999999E-2</v>
      </c>
      <c r="J16" s="66">
        <v>0</v>
      </c>
      <c r="K16" s="42">
        <f>VLOOKUP(TRIM(E16),'Hub coords'!A$89:E$194,4,FALSE)</f>
        <v>487977.93940000003</v>
      </c>
      <c r="L16" s="42">
        <f>VLOOKUP(TRIM(E16),'Hub coords'!A$89:E$194,5,)</f>
        <v>5189689.1184999999</v>
      </c>
      <c r="M16" s="43">
        <f t="shared" si="0"/>
        <v>2.0488000000477768</v>
      </c>
      <c r="N16" s="43">
        <f t="shared" si="1"/>
        <v>0.72740000020712614</v>
      </c>
      <c r="O16" s="43">
        <f t="shared" si="2"/>
        <v>2.1740957201781841</v>
      </c>
      <c r="P16" s="45">
        <f t="shared" si="3"/>
        <v>4.726692200497097</v>
      </c>
      <c r="Q16" s="40">
        <v>17</v>
      </c>
      <c r="R16" s="57" t="s">
        <v>303</v>
      </c>
      <c r="S16" s="57">
        <v>5.8090567324038785E-2</v>
      </c>
      <c r="T16" s="57">
        <v>1</v>
      </c>
      <c r="V16" s="39" t="s">
        <v>187</v>
      </c>
      <c r="W16" s="42">
        <v>0.4362400826570294</v>
      </c>
    </row>
    <row r="17" spans="1:23" x14ac:dyDescent="0.3">
      <c r="A17" s="39" t="s">
        <v>501</v>
      </c>
      <c r="B17" s="39">
        <v>5187661.4659000002</v>
      </c>
      <c r="C17" s="39">
        <v>556693.19949999999</v>
      </c>
      <c r="D17" s="39">
        <v>533.98009999999999</v>
      </c>
      <c r="E17" s="39" t="s">
        <v>136</v>
      </c>
      <c r="F17" s="39">
        <v>5189682.4477000004</v>
      </c>
      <c r="G17" s="39">
        <v>487927.73180000001</v>
      </c>
      <c r="H17" s="39">
        <v>317.99889999999999</v>
      </c>
      <c r="I17" s="39">
        <v>1.55E-2</v>
      </c>
      <c r="J17" s="46">
        <v>0</v>
      </c>
      <c r="K17" s="42">
        <f>VLOOKUP(TRIM(E17),'Hub coords'!A$89:E$194,4,FALSE)</f>
        <v>487922.22340000002</v>
      </c>
      <c r="L17" s="42">
        <f>VLOOKUP(TRIM(E17),'Hub coords'!A$89:E$194,5,)</f>
        <v>5189684.0785000008</v>
      </c>
      <c r="M17" s="43">
        <f t="shared" si="0"/>
        <v>-5.508399999991525</v>
      </c>
      <c r="N17" s="43">
        <f t="shared" si="1"/>
        <v>1.6308000003919005</v>
      </c>
      <c r="O17" s="43">
        <f t="shared" si="2"/>
        <v>5.7447349113066011</v>
      </c>
      <c r="P17" s="45">
        <f t="shared" si="3"/>
        <v>33.001979201184859</v>
      </c>
      <c r="Q17" s="40">
        <v>17</v>
      </c>
      <c r="T17" s="39"/>
      <c r="V17" s="39" t="s">
        <v>162</v>
      </c>
      <c r="W17" s="42">
        <v>0.4633651369346089</v>
      </c>
    </row>
    <row r="18" spans="1:23" x14ac:dyDescent="0.3">
      <c r="A18" s="39" t="s">
        <v>501</v>
      </c>
      <c r="B18" s="39">
        <v>5187661.4659000002</v>
      </c>
      <c r="C18" s="39">
        <v>556693.19949999999</v>
      </c>
      <c r="D18" s="39">
        <v>533.98009999999999</v>
      </c>
      <c r="E18" s="39" t="s">
        <v>139</v>
      </c>
      <c r="F18" s="39">
        <v>5189668.6937999995</v>
      </c>
      <c r="G18" s="39">
        <v>487873.77039999998</v>
      </c>
      <c r="H18" s="39">
        <v>312.26130000000001</v>
      </c>
      <c r="I18" s="39">
        <v>1.66E-2</v>
      </c>
      <c r="J18" s="46">
        <v>0</v>
      </c>
      <c r="K18" s="42">
        <f>VLOOKUP(TRIM(E18),'Hub coords'!A$89:E$194,4,FALSE)</f>
        <v>487870.81840000005</v>
      </c>
      <c r="L18" s="42">
        <f>VLOOKUP(TRIM(E18),'Hub coords'!A$89:E$194,5,)</f>
        <v>5189669.9745000005</v>
      </c>
      <c r="M18" s="43">
        <f t="shared" si="0"/>
        <v>-2.9519999999320135</v>
      </c>
      <c r="N18" s="43">
        <f t="shared" si="1"/>
        <v>1.2807000009343028</v>
      </c>
      <c r="O18" s="43">
        <f t="shared" si="2"/>
        <v>3.2178403459450453</v>
      </c>
      <c r="P18" s="45">
        <f t="shared" si="3"/>
        <v>10.354496491991728</v>
      </c>
      <c r="Q18" s="40">
        <v>19</v>
      </c>
      <c r="T18" s="39"/>
      <c r="V18" s="39" t="s">
        <v>231</v>
      </c>
      <c r="W18" s="42">
        <v>0.5925674054236838</v>
      </c>
    </row>
    <row r="19" spans="1:23" x14ac:dyDescent="0.3">
      <c r="A19" s="39" t="s">
        <v>501</v>
      </c>
      <c r="B19" s="39">
        <v>5187661.4659000002</v>
      </c>
      <c r="C19" s="39">
        <v>556693.19949999999</v>
      </c>
      <c r="D19" s="39">
        <v>533.98009999999999</v>
      </c>
      <c r="E19" s="39" t="s">
        <v>142</v>
      </c>
      <c r="F19" s="39">
        <v>5189742.5828999998</v>
      </c>
      <c r="G19" s="39">
        <v>487868.27299999999</v>
      </c>
      <c r="H19" s="39">
        <v>311.90550000000002</v>
      </c>
      <c r="I19" s="39">
        <v>1.52E-2</v>
      </c>
      <c r="J19" s="46">
        <v>0</v>
      </c>
      <c r="K19" s="42">
        <f>VLOOKUP(TRIM(E19),'Hub coords'!A$89:E$194,4,FALSE)</f>
        <v>487867.99840000004</v>
      </c>
      <c r="L19" s="42">
        <f>VLOOKUP(TRIM(E19),'Hub coords'!A$89:E$194,5,)</f>
        <v>5189743.4675000003</v>
      </c>
      <c r="M19" s="43">
        <f t="shared" si="0"/>
        <v>-0.27459999994607642</v>
      </c>
      <c r="N19" s="43">
        <f t="shared" si="1"/>
        <v>0.88460000045597553</v>
      </c>
      <c r="O19" s="43">
        <f t="shared" si="2"/>
        <v>0.9262409625886221</v>
      </c>
      <c r="P19" s="45">
        <f t="shared" si="3"/>
        <v>0.85792232077709729</v>
      </c>
      <c r="Q19" s="40">
        <v>18</v>
      </c>
      <c r="T19" s="39"/>
      <c r="V19" s="39" t="s">
        <v>180</v>
      </c>
      <c r="W19" s="42">
        <v>0.74670150658781609</v>
      </c>
    </row>
    <row r="20" spans="1:23" x14ac:dyDescent="0.3">
      <c r="A20" s="39" t="s">
        <v>501</v>
      </c>
      <c r="B20" s="39">
        <v>5187661.4659000002</v>
      </c>
      <c r="C20" s="39">
        <v>556693.19949999999</v>
      </c>
      <c r="D20" s="39">
        <v>533.98009999999999</v>
      </c>
      <c r="E20" s="39" t="s">
        <v>145</v>
      </c>
      <c r="F20" s="39">
        <v>5189786.0231999997</v>
      </c>
      <c r="G20" s="39">
        <v>487857.28200000001</v>
      </c>
      <c r="H20" s="39">
        <v>317.53890000000001</v>
      </c>
      <c r="I20" s="39">
        <v>1.61E-2</v>
      </c>
      <c r="J20" s="46">
        <v>0</v>
      </c>
      <c r="K20" s="42">
        <f>VLOOKUP(TRIM(E20),'Hub coords'!A$89:E$194,4,FALSE)</f>
        <v>487856.82940000005</v>
      </c>
      <c r="L20" s="42">
        <f>VLOOKUP(TRIM(E20),'Hub coords'!A$89:E$194,5,)</f>
        <v>5189786.1225000005</v>
      </c>
      <c r="M20" s="43">
        <f t="shared" si="0"/>
        <v>-0.45259999996051192</v>
      </c>
      <c r="N20" s="43">
        <f t="shared" si="1"/>
        <v>9.9300000816583633E-2</v>
      </c>
      <c r="O20" s="43">
        <f t="shared" si="2"/>
        <v>0.4633651369346089</v>
      </c>
      <c r="P20" s="45">
        <f t="shared" si="3"/>
        <v>0.21470725012642886</v>
      </c>
      <c r="Q20" s="40">
        <v>17</v>
      </c>
      <c r="T20" s="39"/>
      <c r="V20" s="39" t="s">
        <v>228</v>
      </c>
      <c r="W20" s="42">
        <v>0.7674007883874705</v>
      </c>
    </row>
    <row r="21" spans="1:23" x14ac:dyDescent="0.3">
      <c r="A21" s="39" t="s">
        <v>501</v>
      </c>
      <c r="B21" s="39">
        <v>5187661.4659000002</v>
      </c>
      <c r="C21" s="39">
        <v>556693.19949999999</v>
      </c>
      <c r="D21" s="39">
        <v>533.98009999999999</v>
      </c>
      <c r="E21" s="39" t="s">
        <v>148</v>
      </c>
      <c r="F21" s="39">
        <v>5189805.3793000001</v>
      </c>
      <c r="G21" s="39">
        <v>487838.85389999999</v>
      </c>
      <c r="H21" s="39">
        <v>323.71390000000002</v>
      </c>
      <c r="I21" s="39">
        <v>1.54E-2</v>
      </c>
      <c r="J21" s="46">
        <v>0</v>
      </c>
      <c r="K21" s="42">
        <f>VLOOKUP(TRIM(E21),'Hub coords'!A$89:E$194,4,FALSE)</f>
        <v>487836.50140000001</v>
      </c>
      <c r="L21" s="42">
        <f>VLOOKUP(TRIM(E21),'Hub coords'!A$89:E$194,5,)</f>
        <v>5189807.4275000002</v>
      </c>
      <c r="M21" s="43">
        <f t="shared" si="0"/>
        <v>-2.3524999999790452</v>
      </c>
      <c r="N21" s="43">
        <f t="shared" si="1"/>
        <v>2.048200000077486</v>
      </c>
      <c r="O21" s="43">
        <f t="shared" si="2"/>
        <v>3.1191953273590967</v>
      </c>
      <c r="P21" s="45">
        <f t="shared" si="3"/>
        <v>9.7293794902188218</v>
      </c>
      <c r="Q21" s="40">
        <v>22</v>
      </c>
      <c r="T21" s="39"/>
      <c r="V21" s="39" t="s">
        <v>177</v>
      </c>
      <c r="W21" s="42">
        <v>0.9262409625886221</v>
      </c>
    </row>
    <row r="22" spans="1:23" x14ac:dyDescent="0.3">
      <c r="A22" s="39" t="s">
        <v>501</v>
      </c>
      <c r="B22" s="39">
        <v>5187661.4659000002</v>
      </c>
      <c r="C22" s="39">
        <v>556693.19949999999</v>
      </c>
      <c r="D22" s="39">
        <v>533.98009999999999</v>
      </c>
      <c r="E22" s="39" t="s">
        <v>150</v>
      </c>
      <c r="F22" s="39">
        <v>5189845.7207000004</v>
      </c>
      <c r="G22" s="39">
        <v>487848.37650000001</v>
      </c>
      <c r="H22" s="39">
        <v>316.03149999999999</v>
      </c>
      <c r="I22" s="39">
        <v>1.49E-2</v>
      </c>
      <c r="J22" s="46">
        <v>0</v>
      </c>
      <c r="K22" s="42">
        <f>VLOOKUP(TRIM(E22),'Hub coords'!A$89:E$194,4,FALSE)</f>
        <v>487852.91840000002</v>
      </c>
      <c r="L22" s="42">
        <f>VLOOKUP(TRIM(E22),'Hub coords'!A$89:E$194,5,)</f>
        <v>5189849.3285000008</v>
      </c>
      <c r="M22" s="43">
        <f t="shared" si="0"/>
        <v>4.5419000000110827</v>
      </c>
      <c r="N22" s="43">
        <f t="shared" si="1"/>
        <v>3.6078000003471971</v>
      </c>
      <c r="O22" s="43">
        <f t="shared" si="2"/>
        <v>5.8004376087159066</v>
      </c>
      <c r="P22" s="45">
        <f t="shared" si="3"/>
        <v>33.645076452605906</v>
      </c>
      <c r="Q22" s="40">
        <v>19</v>
      </c>
      <c r="T22" s="39"/>
      <c r="V22" s="39" t="s">
        <v>230</v>
      </c>
      <c r="W22" s="42">
        <v>0.94568497967155818</v>
      </c>
    </row>
    <row r="23" spans="1:23" x14ac:dyDescent="0.3">
      <c r="A23" s="39" t="s">
        <v>501</v>
      </c>
      <c r="B23" s="39">
        <v>5187661.4659000002</v>
      </c>
      <c r="C23" s="39">
        <v>556693.19949999999</v>
      </c>
      <c r="D23" s="39">
        <v>533.98009999999999</v>
      </c>
      <c r="E23" s="39" t="s">
        <v>160</v>
      </c>
      <c r="F23" s="39">
        <v>5189601.4414999997</v>
      </c>
      <c r="G23" s="39">
        <v>487822.27980000002</v>
      </c>
      <c r="H23" s="39">
        <v>315.012</v>
      </c>
      <c r="I23" s="39">
        <v>1.3299999999999999E-2</v>
      </c>
      <c r="J23" s="46">
        <v>0</v>
      </c>
      <c r="K23" s="42">
        <f>VLOOKUP(TRIM(E23),'Hub coords'!A$89:E$194,4,FALSE)</f>
        <v>487820.15140000003</v>
      </c>
      <c r="L23" s="42">
        <f>VLOOKUP(TRIM(E23),'Hub coords'!A$89:E$194,5,)</f>
        <v>5189605.0755000003</v>
      </c>
      <c r="M23" s="43">
        <f t="shared" si="0"/>
        <v>-2.1283999999868684</v>
      </c>
      <c r="N23" s="43">
        <f t="shared" si="1"/>
        <v>3.6340000005438924</v>
      </c>
      <c r="O23" s="43">
        <f t="shared" si="2"/>
        <v>4.2114181179143344</v>
      </c>
      <c r="P23" s="45">
        <f t="shared" si="3"/>
        <v>17.736042563897115</v>
      </c>
      <c r="Q23" s="40">
        <v>16</v>
      </c>
      <c r="T23" s="39"/>
      <c r="V23" s="39" t="s">
        <v>226</v>
      </c>
      <c r="W23" s="42">
        <v>1.0379453260489186</v>
      </c>
    </row>
    <row r="24" spans="1:23" x14ac:dyDescent="0.3">
      <c r="A24" s="39" t="s">
        <v>501</v>
      </c>
      <c r="B24" s="39">
        <v>5187661.4659000002</v>
      </c>
      <c r="C24" s="39">
        <v>556693.19949999999</v>
      </c>
      <c r="D24" s="39">
        <v>533.98009999999999</v>
      </c>
      <c r="E24" s="39" t="s">
        <v>162</v>
      </c>
      <c r="F24" s="39">
        <v>5189563.5454000002</v>
      </c>
      <c r="G24" s="39">
        <v>487836.74200000003</v>
      </c>
      <c r="H24" s="39">
        <v>320.34089999999998</v>
      </c>
      <c r="I24" s="39">
        <v>1.4500000000000001E-2</v>
      </c>
      <c r="J24" s="46">
        <v>0</v>
      </c>
      <c r="K24" s="42">
        <f>VLOOKUP(TRIM(E24),'Hub coords'!A$89:E$194,4,FALSE)</f>
        <v>487837.50940000004</v>
      </c>
      <c r="L24" s="42">
        <f>VLOOKUP(TRIM(E24),'Hub coords'!A$89:E$194,5,)</f>
        <v>5189563.5465000002</v>
      </c>
      <c r="M24" s="43">
        <f t="shared" si="0"/>
        <v>0.7674000000115484</v>
      </c>
      <c r="N24" s="43">
        <f t="shared" si="1"/>
        <v>1.0999999940395355E-3</v>
      </c>
      <c r="O24" s="43">
        <f t="shared" si="2"/>
        <v>0.7674007883874705</v>
      </c>
      <c r="P24" s="45">
        <f t="shared" si="3"/>
        <v>0.58890397001771133</v>
      </c>
      <c r="Q24" s="40">
        <v>16</v>
      </c>
      <c r="T24" s="39"/>
      <c r="V24" s="39" t="s">
        <v>234</v>
      </c>
      <c r="W24" s="42">
        <v>1.0971125601904337</v>
      </c>
    </row>
    <row r="25" spans="1:23" x14ac:dyDescent="0.3">
      <c r="A25" s="39" t="s">
        <v>501</v>
      </c>
      <c r="B25" s="39">
        <v>5187661.4659000002</v>
      </c>
      <c r="C25" s="39">
        <v>556693.19949999999</v>
      </c>
      <c r="D25" s="39">
        <v>533.98009999999999</v>
      </c>
      <c r="E25" s="39" t="s">
        <v>165</v>
      </c>
      <c r="F25" s="39">
        <v>5189499.4156999998</v>
      </c>
      <c r="G25" s="39">
        <v>487965.42019999999</v>
      </c>
      <c r="H25" s="39">
        <v>316.17950000000002</v>
      </c>
      <c r="I25" s="39">
        <v>1.6199999999999999E-2</v>
      </c>
      <c r="J25" s="46">
        <v>0</v>
      </c>
      <c r="K25" s="42">
        <f>VLOOKUP(TRIM(E25),'Hub coords'!A$89:E$194,4,FALSE)</f>
        <v>487966.29640000005</v>
      </c>
      <c r="L25" s="42">
        <f>VLOOKUP(TRIM(E25),'Hub coords'!A$89:E$194,5,)</f>
        <v>5189499.7715000007</v>
      </c>
      <c r="M25" s="43">
        <f t="shared" si="0"/>
        <v>0.87620000005699694</v>
      </c>
      <c r="N25" s="43">
        <f t="shared" si="1"/>
        <v>0.35580000095069408</v>
      </c>
      <c r="O25" s="43">
        <f t="shared" si="2"/>
        <v>0.94568497967155818</v>
      </c>
      <c r="P25" s="45">
        <f t="shared" si="3"/>
        <v>0.89432008077639535</v>
      </c>
      <c r="Q25" s="40">
        <v>16</v>
      </c>
      <c r="T25" s="39"/>
      <c r="V25" s="39" t="s">
        <v>186</v>
      </c>
      <c r="W25" s="42">
        <v>1.2899717862685969</v>
      </c>
    </row>
    <row r="26" spans="1:23" x14ac:dyDescent="0.3">
      <c r="A26" s="39" t="s">
        <v>501</v>
      </c>
      <c r="B26" s="39">
        <v>5187661.4659000002</v>
      </c>
      <c r="C26" s="39">
        <v>556693.19949999999</v>
      </c>
      <c r="D26" s="39">
        <v>533.98009999999999</v>
      </c>
      <c r="E26" s="39" t="s">
        <v>167</v>
      </c>
      <c r="F26" s="39">
        <v>5189534.6227000002</v>
      </c>
      <c r="G26" s="39">
        <v>488066.26169999997</v>
      </c>
      <c r="H26" s="39">
        <v>318.29669999999999</v>
      </c>
      <c r="I26" s="39">
        <v>1.49E-2</v>
      </c>
      <c r="J26" s="46">
        <v>0</v>
      </c>
      <c r="K26" s="42">
        <f>VLOOKUP(TRIM(E26),'Hub coords'!A$89:E$194,4,FALSE)</f>
        <v>488065.66940000001</v>
      </c>
      <c r="L26" s="42">
        <f>VLOOKUP(TRIM(E26),'Hub coords'!A$89:E$194,5,)</f>
        <v>5189534.6405000007</v>
      </c>
      <c r="M26" s="43">
        <f t="shared" si="0"/>
        <v>-0.59229999996023253</v>
      </c>
      <c r="N26" s="43">
        <f t="shared" si="1"/>
        <v>1.7800000496208668E-2</v>
      </c>
      <c r="O26" s="43">
        <f t="shared" si="2"/>
        <v>0.5925674054236838</v>
      </c>
      <c r="P26" s="45">
        <f t="shared" si="3"/>
        <v>0.35113612997055643</v>
      </c>
      <c r="Q26" s="40">
        <v>21</v>
      </c>
      <c r="T26" s="39"/>
      <c r="V26" s="39" t="s">
        <v>160</v>
      </c>
      <c r="W26" s="42">
        <v>1.3544213893802506</v>
      </c>
    </row>
    <row r="27" spans="1:23" x14ac:dyDescent="0.3">
      <c r="A27" s="39" t="s">
        <v>501</v>
      </c>
      <c r="B27" s="39">
        <v>5187661.4659000002</v>
      </c>
      <c r="C27" s="39">
        <v>556693.19949999999</v>
      </c>
      <c r="D27" s="39">
        <v>533.98009999999999</v>
      </c>
      <c r="E27" s="39" t="s">
        <v>168</v>
      </c>
      <c r="F27" s="39">
        <v>5189581.2649999997</v>
      </c>
      <c r="G27" s="39">
        <v>488005.02289999998</v>
      </c>
      <c r="H27" s="39">
        <v>315.0985</v>
      </c>
      <c r="I27" s="39">
        <v>1.6199999999999999E-2</v>
      </c>
      <c r="J27" s="46">
        <v>0</v>
      </c>
      <c r="K27" s="42">
        <f>VLOOKUP(TRIM(E27),'Hub coords'!A$89:E$194,4,FALSE)</f>
        <v>488003.82940000005</v>
      </c>
      <c r="L27" s="42">
        <f>VLOOKUP(TRIM(E27),'Hub coords'!A$89:E$194,5,)</f>
        <v>5189582.0975000001</v>
      </c>
      <c r="M27" s="43">
        <f t="shared" si="0"/>
        <v>-1.1934999999357387</v>
      </c>
      <c r="N27" s="43">
        <f t="shared" si="1"/>
        <v>0.83250000048428774</v>
      </c>
      <c r="O27" s="43">
        <f t="shared" si="2"/>
        <v>1.4551627059036896</v>
      </c>
      <c r="P27" s="45">
        <f t="shared" si="3"/>
        <v>2.1174985006529479</v>
      </c>
      <c r="Q27" s="40">
        <v>16</v>
      </c>
      <c r="T27" s="39"/>
      <c r="V27" s="39" t="s">
        <v>133</v>
      </c>
      <c r="W27" s="42">
        <v>1.35648589011958</v>
      </c>
    </row>
    <row r="28" spans="1:23" x14ac:dyDescent="0.3">
      <c r="A28" s="39" t="s">
        <v>501</v>
      </c>
      <c r="B28" s="39">
        <v>5187661.4659000002</v>
      </c>
      <c r="C28" s="39">
        <v>556693.19949999999</v>
      </c>
      <c r="D28" s="39">
        <v>533.98009999999999</v>
      </c>
      <c r="E28" s="39" t="s">
        <v>177</v>
      </c>
      <c r="F28" s="39">
        <v>5189806.1500000004</v>
      </c>
      <c r="G28" s="39">
        <v>488060.35509999999</v>
      </c>
      <c r="H28" s="39">
        <v>300.8972</v>
      </c>
      <c r="I28" s="39">
        <v>1.4999999999999999E-2</v>
      </c>
      <c r="J28" s="46">
        <v>0</v>
      </c>
      <c r="K28" s="42">
        <f>VLOOKUP(TRIM(E28),'Hub coords'!A$89:E$194,4,FALSE)</f>
        <v>488059.60840000003</v>
      </c>
      <c r="L28" s="42">
        <f>VLOOKUP(TRIM(E28),'Hub coords'!A$89:E$194,5,)</f>
        <v>5189806.1515000006</v>
      </c>
      <c r="M28" s="43">
        <f t="shared" si="0"/>
        <v>-0.74669999995967373</v>
      </c>
      <c r="N28" s="43">
        <f t="shared" si="1"/>
        <v>1.5000002458691597E-3</v>
      </c>
      <c r="O28" s="43">
        <f t="shared" si="2"/>
        <v>0.74670150658781609</v>
      </c>
      <c r="P28" s="45">
        <f t="shared" si="3"/>
        <v>0.55756313994051432</v>
      </c>
      <c r="Q28" s="40">
        <v>17</v>
      </c>
      <c r="T28" s="39"/>
      <c r="V28" s="39" t="s">
        <v>168</v>
      </c>
      <c r="W28" s="42">
        <v>1.3930859050369215</v>
      </c>
    </row>
    <row r="29" spans="1:23" x14ac:dyDescent="0.3">
      <c r="A29" s="39" t="s">
        <v>501</v>
      </c>
      <c r="B29" s="39">
        <v>5187661.4659000002</v>
      </c>
      <c r="C29" s="39">
        <v>556693.19949999999</v>
      </c>
      <c r="D29" s="39">
        <v>533.98009999999999</v>
      </c>
      <c r="E29" s="39" t="s">
        <v>180</v>
      </c>
      <c r="F29" s="39">
        <v>5189816.5221999995</v>
      </c>
      <c r="G29" s="39">
        <v>488049.8959</v>
      </c>
      <c r="H29" s="39">
        <v>298.46050000000002</v>
      </c>
      <c r="I29" s="39">
        <v>1.4500000000000001E-2</v>
      </c>
      <c r="J29" s="46">
        <v>0</v>
      </c>
      <c r="K29" s="42">
        <f>VLOOKUP(TRIM(E29),'Hub coords'!A$89:E$194,4,FALSE)</f>
        <v>488048.62240000005</v>
      </c>
      <c r="L29" s="42">
        <f>VLOOKUP(TRIM(E29),'Hub coords'!A$89:E$194,5,)</f>
        <v>5189815.9575000005</v>
      </c>
      <c r="M29" s="43">
        <f t="shared" si="0"/>
        <v>-1.2734999999520369</v>
      </c>
      <c r="N29" s="43">
        <f t="shared" si="1"/>
        <v>-0.5646999990567565</v>
      </c>
      <c r="O29" s="43">
        <f t="shared" si="2"/>
        <v>1.3930859050369215</v>
      </c>
      <c r="P29" s="45">
        <f t="shared" si="3"/>
        <v>1.9406883388125387</v>
      </c>
      <c r="Q29" s="40">
        <v>17</v>
      </c>
      <c r="T29" s="39"/>
      <c r="V29" s="39" t="s">
        <v>221</v>
      </c>
      <c r="W29" s="42">
        <v>1.4551627059036896</v>
      </c>
    </row>
    <row r="30" spans="1:23" x14ac:dyDescent="0.3">
      <c r="A30" s="39" t="s">
        <v>501</v>
      </c>
      <c r="B30" s="39">
        <v>5187661.4659000002</v>
      </c>
      <c r="C30" s="39">
        <v>556693.19949999999</v>
      </c>
      <c r="D30" s="39">
        <v>533.98009999999999</v>
      </c>
      <c r="E30" s="39" t="s">
        <v>181</v>
      </c>
      <c r="F30" s="39">
        <v>5189164.1249000002</v>
      </c>
      <c r="G30" s="39">
        <v>487756.97989999998</v>
      </c>
      <c r="H30" s="39">
        <v>346.12119999999999</v>
      </c>
      <c r="I30" s="39">
        <v>1.52E-2</v>
      </c>
      <c r="J30" s="46">
        <v>0</v>
      </c>
      <c r="K30" s="42">
        <f>VLOOKUP(TRIM(E30),'Hub coords'!A$89:E$194,4,FALSE)</f>
        <v>487756.00940000004</v>
      </c>
      <c r="L30" s="42">
        <f>VLOOKUP(TRIM(E30),'Hub coords'!A$89:E$194,5,)</f>
        <v>5189165.6335000005</v>
      </c>
      <c r="M30" s="43">
        <f t="shared" si="0"/>
        <v>-0.97049999993760139</v>
      </c>
      <c r="N30" s="43">
        <f t="shared" si="1"/>
        <v>1.5086000002920628</v>
      </c>
      <c r="O30" s="43">
        <f t="shared" si="2"/>
        <v>1.7938071832725211</v>
      </c>
      <c r="P30" s="45">
        <f t="shared" si="3"/>
        <v>3.2177442107600962</v>
      </c>
      <c r="Q30" s="40">
        <v>19</v>
      </c>
      <c r="T30" s="39"/>
      <c r="V30" s="39" t="s">
        <v>136</v>
      </c>
      <c r="W30" s="42">
        <v>1.5360589474205062</v>
      </c>
    </row>
    <row r="31" spans="1:23" x14ac:dyDescent="0.3">
      <c r="A31" s="39" t="s">
        <v>501</v>
      </c>
      <c r="B31" s="39">
        <v>5187661.4659000002</v>
      </c>
      <c r="C31" s="39">
        <v>556693.19949999999</v>
      </c>
      <c r="D31" s="39">
        <v>533.98009999999999</v>
      </c>
      <c r="E31" s="39" t="s">
        <v>183</v>
      </c>
      <c r="F31" s="39">
        <v>5189842.7790999999</v>
      </c>
      <c r="G31" s="39">
        <v>488049.32659999997</v>
      </c>
      <c r="H31" s="39">
        <v>293.4547</v>
      </c>
      <c r="I31" s="39">
        <v>1.66E-2</v>
      </c>
      <c r="J31" s="46">
        <v>0</v>
      </c>
      <c r="K31" s="42">
        <f>VLOOKUP(TRIM(E31),'Hub coords'!A$89:E$194,4,FALSE)</f>
        <v>488047.29640000005</v>
      </c>
      <c r="L31" s="42">
        <f>VLOOKUP(TRIM(E31),'Hub coords'!A$89:E$194,5,)</f>
        <v>5189841.7215</v>
      </c>
      <c r="M31" s="43">
        <f t="shared" si="0"/>
        <v>-2.0301999999210238</v>
      </c>
      <c r="N31" s="43">
        <f t="shared" si="1"/>
        <v>-1.0575999999418855</v>
      </c>
      <c r="O31" s="43">
        <f t="shared" si="2"/>
        <v>2.2891548221027778</v>
      </c>
      <c r="P31" s="45">
        <f t="shared" si="3"/>
        <v>5.2402297995564</v>
      </c>
      <c r="Q31" s="40">
        <v>20</v>
      </c>
      <c r="T31" s="39"/>
      <c r="V31" s="39" t="s">
        <v>227</v>
      </c>
      <c r="W31" s="42">
        <v>1.6113101538008898</v>
      </c>
    </row>
    <row r="32" spans="1:23" x14ac:dyDescent="0.3">
      <c r="A32" s="39" t="s">
        <v>501</v>
      </c>
      <c r="B32" s="39">
        <v>5187661.4659000002</v>
      </c>
      <c r="C32" s="39">
        <v>556693.19949999999</v>
      </c>
      <c r="D32" s="39">
        <v>533.98009999999999</v>
      </c>
      <c r="E32" s="39" t="s">
        <v>540</v>
      </c>
      <c r="F32" s="39">
        <v>5189866.2588</v>
      </c>
      <c r="G32" s="39">
        <v>488016.73330000002</v>
      </c>
      <c r="H32" s="39">
        <v>303.88290000000001</v>
      </c>
      <c r="I32" s="39">
        <v>1.5299999999999999E-2</v>
      </c>
      <c r="J32" s="66">
        <v>0</v>
      </c>
      <c r="K32" s="42">
        <f>VLOOKUP(TRIM(E32),'Hub coords'!A$89:E$194,4,FALSE)</f>
        <v>488015.69576465449</v>
      </c>
      <c r="L32" s="42">
        <f>VLOOKUP(TRIM(E32),'Hub coords'!A$89:E$194,5,)</f>
        <v>5189870.846538106</v>
      </c>
      <c r="M32" s="43">
        <f t="shared" si="0"/>
        <v>-1.0375353455310687</v>
      </c>
      <c r="N32" s="43">
        <f t="shared" si="1"/>
        <v>4.5877381060272455</v>
      </c>
      <c r="O32" s="43">
        <f t="shared" si="2"/>
        <v>4.703596551865469</v>
      </c>
      <c r="P32" s="45">
        <f t="shared" si="3"/>
        <v>22.123820522720731</v>
      </c>
      <c r="Q32" s="40">
        <v>19</v>
      </c>
      <c r="T32" s="39"/>
      <c r="V32" s="39" t="s">
        <v>233</v>
      </c>
      <c r="W32" s="42">
        <v>1.7938071832725211</v>
      </c>
    </row>
    <row r="33" spans="1:23" x14ac:dyDescent="0.3">
      <c r="A33" s="39" t="s">
        <v>501</v>
      </c>
      <c r="B33" s="39">
        <v>5187661.4659000002</v>
      </c>
      <c r="C33" s="39">
        <v>556693.19949999999</v>
      </c>
      <c r="D33" s="39">
        <v>533.98009999999999</v>
      </c>
      <c r="E33" s="39" t="s">
        <v>187</v>
      </c>
      <c r="F33" s="39">
        <v>5189137.2389000002</v>
      </c>
      <c r="G33" s="39">
        <v>487770.09590000001</v>
      </c>
      <c r="H33" s="39">
        <v>334.88279999999997</v>
      </c>
      <c r="I33" s="39">
        <v>1.5900000000000001E-2</v>
      </c>
      <c r="J33" s="46">
        <v>0</v>
      </c>
      <c r="K33" s="42">
        <f>VLOOKUP(TRIM(E33),'Hub coords'!A$89:E$194,4,FALSE)</f>
        <v>487770.48440000002</v>
      </c>
      <c r="L33" s="42">
        <f>VLOOKUP(TRIM(E33),'Hub coords'!A$89:E$194,5,)</f>
        <v>5189137.1405000007</v>
      </c>
      <c r="M33" s="43">
        <f t="shared" si="0"/>
        <v>0.38850000000093132</v>
      </c>
      <c r="N33" s="43">
        <f t="shared" si="1"/>
        <v>-9.8399999551475048E-2</v>
      </c>
      <c r="O33" s="43">
        <f t="shared" si="2"/>
        <v>0.40076777554146481</v>
      </c>
      <c r="P33" s="45">
        <f t="shared" si="3"/>
        <v>0.16061480991245392</v>
      </c>
      <c r="Q33" s="40">
        <v>19</v>
      </c>
      <c r="T33" s="39"/>
      <c r="V33" s="39" t="s">
        <v>183</v>
      </c>
      <c r="W33" s="42">
        <v>1.8014280223564083</v>
      </c>
    </row>
    <row r="34" spans="1:23" x14ac:dyDescent="0.3">
      <c r="A34" s="39" t="s">
        <v>501</v>
      </c>
      <c r="B34" s="39">
        <v>5187661.4659000002</v>
      </c>
      <c r="C34" s="39">
        <v>556693.19949999999</v>
      </c>
      <c r="D34" s="39">
        <v>533.98009999999999</v>
      </c>
      <c r="E34" s="39" t="s">
        <v>189</v>
      </c>
      <c r="F34" s="39">
        <v>5189854.5262000002</v>
      </c>
      <c r="G34" s="39">
        <v>487975.05430000002</v>
      </c>
      <c r="H34" s="39">
        <v>307.99610000000001</v>
      </c>
      <c r="I34" s="39">
        <v>1.5299999999999999E-2</v>
      </c>
      <c r="J34" s="46">
        <v>0</v>
      </c>
      <c r="K34" s="42">
        <f>VLOOKUP(TRIM(E34),'Hub coords'!A$89:E$194,4,FALSE)</f>
        <v>487975.32740000001</v>
      </c>
      <c r="L34" s="42">
        <f>VLOOKUP(TRIM(E34),'Hub coords'!A$89:E$194,5,)</f>
        <v>5189856.6405000007</v>
      </c>
      <c r="M34" s="43">
        <f t="shared" si="0"/>
        <v>0.27309999999124557</v>
      </c>
      <c r="N34" s="43">
        <f t="shared" si="1"/>
        <v>2.1143000004813075</v>
      </c>
      <c r="O34" s="43">
        <f t="shared" si="2"/>
        <v>2.131864935222322</v>
      </c>
      <c r="P34" s="45">
        <f t="shared" si="3"/>
        <v>4.5448481020304756</v>
      </c>
      <c r="Q34" s="40">
        <v>17</v>
      </c>
      <c r="T34" s="39"/>
      <c r="V34" s="39" t="s">
        <v>189</v>
      </c>
      <c r="W34" s="42">
        <v>2.131864935222322</v>
      </c>
    </row>
    <row r="35" spans="1:23" x14ac:dyDescent="0.3">
      <c r="A35" s="39" t="s">
        <v>501</v>
      </c>
      <c r="B35" s="39">
        <v>5187661.4659000002</v>
      </c>
      <c r="C35" s="39">
        <v>556693.19949999999</v>
      </c>
      <c r="D35" s="39">
        <v>533.98009999999999</v>
      </c>
      <c r="E35" s="39" t="s">
        <v>220</v>
      </c>
      <c r="F35" s="39">
        <v>5189139.5429999996</v>
      </c>
      <c r="G35" s="39">
        <v>487820.80499999999</v>
      </c>
      <c r="H35" s="39">
        <v>338.10939999999999</v>
      </c>
      <c r="I35" s="39">
        <v>1.41E-2</v>
      </c>
      <c r="J35" s="46">
        <v>0</v>
      </c>
      <c r="K35" s="42">
        <f>VLOOKUP(TRIM(E35),'Hub coords'!A$89:E$194,4,FALSE)</f>
        <v>487822.16540000006</v>
      </c>
      <c r="L35" s="42">
        <f>VLOOKUP(TRIM(E35),'Hub coords'!A$89:E$194,5,)</f>
        <v>5189140.4065000005</v>
      </c>
      <c r="M35" s="43">
        <f t="shared" si="0"/>
        <v>1.3604000000632368</v>
      </c>
      <c r="N35" s="43">
        <f t="shared" si="1"/>
        <v>0.86350000090897083</v>
      </c>
      <c r="O35" s="43">
        <f t="shared" si="2"/>
        <v>1.6113101538008898</v>
      </c>
      <c r="P35" s="45">
        <f t="shared" si="3"/>
        <v>2.5963204117418472</v>
      </c>
      <c r="Q35" s="40">
        <v>16</v>
      </c>
      <c r="T35" s="39"/>
      <c r="V35" s="39" t="s">
        <v>225</v>
      </c>
      <c r="W35" s="42">
        <v>2.172292248098131</v>
      </c>
    </row>
    <row r="36" spans="1:23" x14ac:dyDescent="0.3">
      <c r="A36" s="39" t="s">
        <v>501</v>
      </c>
      <c r="B36" s="39">
        <v>5187661.4659000002</v>
      </c>
      <c r="C36" s="39">
        <v>556693.19949999999</v>
      </c>
      <c r="D36" s="39">
        <v>533.98009999999999</v>
      </c>
      <c r="E36" s="39" t="s">
        <v>221</v>
      </c>
      <c r="F36" s="39">
        <v>5189139.5478999997</v>
      </c>
      <c r="G36" s="39">
        <v>487737.01530000003</v>
      </c>
      <c r="H36" s="39">
        <v>332.85829999999999</v>
      </c>
      <c r="I36" s="39">
        <v>1.61E-2</v>
      </c>
      <c r="J36" s="46">
        <v>0</v>
      </c>
      <c r="K36" s="42">
        <f>VLOOKUP(TRIM(E36),'Hub coords'!A$89:E$194,4,FALSE)</f>
        <v>487738.36340000003</v>
      </c>
      <c r="L36" s="42">
        <f>VLOOKUP(TRIM(E36),'Hub coords'!A$89:E$194,5,)</f>
        <v>5189139.6984999999</v>
      </c>
      <c r="M36" s="43">
        <f t="shared" si="0"/>
        <v>1.3481000000028871</v>
      </c>
      <c r="N36" s="43">
        <f t="shared" si="1"/>
        <v>0.15060000028461218</v>
      </c>
      <c r="O36" s="43">
        <f t="shared" si="2"/>
        <v>1.35648589011958</v>
      </c>
      <c r="P36" s="45">
        <f t="shared" si="3"/>
        <v>1.8400539700935092</v>
      </c>
      <c r="Q36" s="40">
        <v>17</v>
      </c>
      <c r="T36" s="39"/>
      <c r="V36" s="39" t="s">
        <v>130</v>
      </c>
      <c r="W36" s="42">
        <v>2.1740957201781841</v>
      </c>
    </row>
    <row r="37" spans="1:23" x14ac:dyDescent="0.3">
      <c r="A37" s="39" t="s">
        <v>501</v>
      </c>
      <c r="B37" s="39">
        <v>5187661.4659000002</v>
      </c>
      <c r="C37" s="39">
        <v>556693.19949999999</v>
      </c>
      <c r="D37" s="39">
        <v>533.98009999999999</v>
      </c>
      <c r="E37" s="39" t="s">
        <v>223</v>
      </c>
      <c r="F37" s="39">
        <v>5189813.7651000004</v>
      </c>
      <c r="G37" s="39">
        <v>488031.60279999999</v>
      </c>
      <c r="H37" s="39">
        <v>301.55270000000002</v>
      </c>
      <c r="I37" s="39">
        <v>1.54E-2</v>
      </c>
      <c r="J37" s="46">
        <v>0</v>
      </c>
      <c r="K37" s="42">
        <f>VLOOKUP(TRIM(E37),'Hub coords'!A$89:E$194,4,FALSE)</f>
        <v>488032.34240000002</v>
      </c>
      <c r="L37" s="42">
        <f>VLOOKUP(TRIM(E37),'Hub coords'!A$89:E$194,5,)</f>
        <v>5189812.1225000005</v>
      </c>
      <c r="M37" s="43">
        <f t="shared" si="0"/>
        <v>0.73960000002989545</v>
      </c>
      <c r="N37" s="43">
        <f t="shared" si="1"/>
        <v>-1.6425999999046326</v>
      </c>
      <c r="O37" s="43">
        <f t="shared" si="2"/>
        <v>1.8014280223564083</v>
      </c>
      <c r="P37" s="45">
        <f t="shared" si="3"/>
        <v>3.2451429197309203</v>
      </c>
      <c r="Q37" s="40">
        <v>17</v>
      </c>
      <c r="T37" s="39"/>
      <c r="V37" s="39" t="s">
        <v>220</v>
      </c>
      <c r="W37" s="42">
        <v>2.2891548221027778</v>
      </c>
    </row>
    <row r="38" spans="1:23" x14ac:dyDescent="0.3">
      <c r="A38" s="39" t="s">
        <v>501</v>
      </c>
      <c r="B38" s="39">
        <v>5187661.4659000002</v>
      </c>
      <c r="C38" s="39">
        <v>556693.19949999999</v>
      </c>
      <c r="D38" s="39">
        <v>533.98009999999999</v>
      </c>
      <c r="E38" s="39" t="s">
        <v>225</v>
      </c>
      <c r="F38" s="39">
        <v>5189580.9122000001</v>
      </c>
      <c r="G38" s="39">
        <v>487875.34869999997</v>
      </c>
      <c r="H38" s="39">
        <v>329.26949999999999</v>
      </c>
      <c r="I38" s="39">
        <v>1.2200000000000001E-2</v>
      </c>
      <c r="J38" s="46">
        <v>0</v>
      </c>
      <c r="K38" s="42">
        <f>VLOOKUP(TRIM(E38),'Hub coords'!A$89:E$194,4,FALSE)</f>
        <v>487871.8934</v>
      </c>
      <c r="L38" s="42">
        <f>VLOOKUP(TRIM(E38),'Hub coords'!A$89:E$194,5,)</f>
        <v>5189581.3425000003</v>
      </c>
      <c r="M38" s="43">
        <f t="shared" si="0"/>
        <v>-3.4552999999723397</v>
      </c>
      <c r="N38" s="43">
        <f t="shared" si="1"/>
        <v>0.43030000012367964</v>
      </c>
      <c r="O38" s="43">
        <f t="shared" si="2"/>
        <v>3.4819902613182725</v>
      </c>
      <c r="P38" s="45">
        <f t="shared" si="3"/>
        <v>12.124256179915292</v>
      </c>
      <c r="Q38" s="40">
        <v>16</v>
      </c>
      <c r="T38" s="39"/>
      <c r="V38" s="39" t="s">
        <v>142</v>
      </c>
      <c r="W38" s="42">
        <v>3.1191953273590967</v>
      </c>
    </row>
    <row r="39" spans="1:23" x14ac:dyDescent="0.3">
      <c r="A39" s="39" t="s">
        <v>501</v>
      </c>
      <c r="B39" s="39">
        <v>5187661.4659000002</v>
      </c>
      <c r="C39" s="39">
        <v>556693.19949999999</v>
      </c>
      <c r="D39" s="39">
        <v>533.98009999999999</v>
      </c>
      <c r="E39" s="39" t="s">
        <v>226</v>
      </c>
      <c r="F39" s="39">
        <v>5189655.7774999999</v>
      </c>
      <c r="G39" s="39">
        <v>487874.63150000002</v>
      </c>
      <c r="H39" s="39">
        <v>324.01440000000002</v>
      </c>
      <c r="I39" s="39">
        <v>1.6299999999999999E-2</v>
      </c>
      <c r="J39" s="46">
        <v>0</v>
      </c>
      <c r="K39" s="42">
        <f>VLOOKUP(TRIM(E39),'Hub coords'!A$89:E$194,4,FALSE)</f>
        <v>487871.70540000004</v>
      </c>
      <c r="L39" s="42">
        <f>VLOOKUP(TRIM(E39),'Hub coords'!A$89:E$194,5,)</f>
        <v>5189657.7755000005</v>
      </c>
      <c r="M39" s="43">
        <f t="shared" si="0"/>
        <v>-2.926099999982398</v>
      </c>
      <c r="N39" s="43">
        <f t="shared" si="1"/>
        <v>1.998000000603497</v>
      </c>
      <c r="O39" s="43">
        <f t="shared" si="2"/>
        <v>3.5431716317881872</v>
      </c>
      <c r="P39" s="45">
        <f t="shared" si="3"/>
        <v>12.554065212308565</v>
      </c>
      <c r="Q39" s="40">
        <v>18</v>
      </c>
      <c r="T39" s="39"/>
      <c r="V39" s="39" t="s">
        <v>167</v>
      </c>
      <c r="W39" s="42">
        <v>3.2178403459450453</v>
      </c>
    </row>
    <row r="40" spans="1:23" x14ac:dyDescent="0.3">
      <c r="A40" s="39" t="s">
        <v>501</v>
      </c>
      <c r="B40" s="39">
        <v>5187661.4659000002</v>
      </c>
      <c r="C40" s="39">
        <v>556693.19949999999</v>
      </c>
      <c r="D40" s="39">
        <v>533.98009999999999</v>
      </c>
      <c r="E40" s="39" t="s">
        <v>227</v>
      </c>
      <c r="F40" s="39">
        <v>5189732.2079999996</v>
      </c>
      <c r="G40" s="39">
        <v>487873.33</v>
      </c>
      <c r="H40" s="39">
        <v>310.86709999999999</v>
      </c>
      <c r="I40" s="39">
        <v>1.4200000000000001E-2</v>
      </c>
      <c r="J40" s="46">
        <v>0</v>
      </c>
      <c r="K40" s="42">
        <f>VLOOKUP(TRIM(E40),'Hub coords'!A$89:E$194,4,FALSE)</f>
        <v>487871.66440000001</v>
      </c>
      <c r="L40" s="42">
        <f>VLOOKUP(TRIM(E40),'Hub coords'!A$89:E$194,5,)</f>
        <v>5189733.6025</v>
      </c>
      <c r="M40" s="43">
        <f t="shared" si="0"/>
        <v>-1.6656000000075437</v>
      </c>
      <c r="N40" s="43">
        <f t="shared" si="1"/>
        <v>1.3945000004023314</v>
      </c>
      <c r="O40" s="43">
        <f t="shared" si="2"/>
        <v>2.172292248098131</v>
      </c>
      <c r="P40" s="45">
        <f t="shared" si="3"/>
        <v>4.7188536111472317</v>
      </c>
      <c r="Q40" s="40">
        <v>15</v>
      </c>
      <c r="T40" s="39"/>
      <c r="V40" s="39" t="s">
        <v>148</v>
      </c>
      <c r="W40" s="42">
        <v>3.4819902613182725</v>
      </c>
    </row>
    <row r="41" spans="1:23" x14ac:dyDescent="0.3">
      <c r="A41" s="39" t="s">
        <v>501</v>
      </c>
      <c r="B41" s="39">
        <v>5187661.4659000002</v>
      </c>
      <c r="C41" s="39">
        <v>556693.19949999999</v>
      </c>
      <c r="D41" s="39">
        <v>533.98009999999999</v>
      </c>
      <c r="E41" s="39" t="s">
        <v>228</v>
      </c>
      <c r="F41" s="39">
        <v>5189808.6116000004</v>
      </c>
      <c r="G41" s="39">
        <v>487872.82880000002</v>
      </c>
      <c r="H41" s="39">
        <v>313.99079999999998</v>
      </c>
      <c r="I41" s="39">
        <v>1.43E-2</v>
      </c>
      <c r="J41" s="46">
        <v>0</v>
      </c>
      <c r="K41" s="42">
        <f>VLOOKUP(TRIM(E41),'Hub coords'!A$89:E$194,4,FALSE)</f>
        <v>487872.52740000002</v>
      </c>
      <c r="L41" s="42">
        <f>VLOOKUP(TRIM(E41),'Hub coords'!A$89:E$194,5,)</f>
        <v>5189809.6665000003</v>
      </c>
      <c r="M41" s="43">
        <f t="shared" si="0"/>
        <v>-0.30139999999664724</v>
      </c>
      <c r="N41" s="43">
        <f t="shared" si="1"/>
        <v>1.05489999987185</v>
      </c>
      <c r="O41" s="43">
        <f t="shared" si="2"/>
        <v>1.0971125601904337</v>
      </c>
      <c r="P41" s="45">
        <f t="shared" si="3"/>
        <v>1.2036559697276079</v>
      </c>
      <c r="Q41" s="40">
        <v>19</v>
      </c>
      <c r="T41" s="39"/>
      <c r="V41" s="39" t="s">
        <v>150</v>
      </c>
      <c r="W41" s="42">
        <v>3.5036332926523648</v>
      </c>
    </row>
    <row r="42" spans="1:23" x14ac:dyDescent="0.3">
      <c r="A42" s="39" t="s">
        <v>501</v>
      </c>
      <c r="B42" s="39">
        <v>5187661.4659000002</v>
      </c>
      <c r="C42" s="39">
        <v>556693.19949999999</v>
      </c>
      <c r="D42" s="39">
        <v>533.98009999999999</v>
      </c>
      <c r="E42" s="39" t="s">
        <v>229</v>
      </c>
      <c r="F42" s="39">
        <v>5189887.5162000004</v>
      </c>
      <c r="G42" s="39">
        <v>488031.86949999997</v>
      </c>
      <c r="H42" s="39">
        <v>283.18680000000001</v>
      </c>
      <c r="I42" s="39">
        <v>1.3899999999999999E-2</v>
      </c>
      <c r="J42" s="46">
        <v>0</v>
      </c>
      <c r="K42" s="42">
        <f>VLOOKUP(TRIM(E42),'Hub coords'!A$89:E$194,4,FALSE)</f>
        <v>488030.87040000001</v>
      </c>
      <c r="L42" s="42">
        <f>VLOOKUP(TRIM(E42),'Hub coords'!A$89:E$194,5,)</f>
        <v>5189887.7975000003</v>
      </c>
      <c r="M42" s="43">
        <f t="shared" si="0"/>
        <v>-0.99909999995725229</v>
      </c>
      <c r="N42" s="43">
        <f t="shared" si="1"/>
        <v>0.28129999991506338</v>
      </c>
      <c r="O42" s="43">
        <f t="shared" si="2"/>
        <v>1.0379453260489186</v>
      </c>
      <c r="P42" s="45">
        <f t="shared" si="3"/>
        <v>1.0773304998667961</v>
      </c>
      <c r="Q42" s="40">
        <v>20</v>
      </c>
      <c r="T42" s="39"/>
      <c r="V42" s="39" t="s">
        <v>139</v>
      </c>
      <c r="W42" s="42">
        <v>3.5431716317881872</v>
      </c>
    </row>
    <row r="43" spans="1:23" x14ac:dyDescent="0.3">
      <c r="A43" s="39" t="s">
        <v>501</v>
      </c>
      <c r="B43" s="39">
        <v>5187661.4659000002</v>
      </c>
      <c r="C43" s="39">
        <v>556693.19949999999</v>
      </c>
      <c r="D43" s="39">
        <v>533.98009999999999</v>
      </c>
      <c r="E43" s="39" t="s">
        <v>230</v>
      </c>
      <c r="F43" s="39">
        <v>5189887.9678999996</v>
      </c>
      <c r="G43" s="39">
        <v>487954.39289999998</v>
      </c>
      <c r="H43" s="39">
        <v>306.75220000000002</v>
      </c>
      <c r="I43" s="39">
        <v>1.35E-2</v>
      </c>
      <c r="J43" s="66">
        <v>0</v>
      </c>
      <c r="K43" s="42">
        <f>VLOOKUP(TRIM(E43),'Hub coords'!A$89:E$194,4,FALSE)</f>
        <v>487953.40240000002</v>
      </c>
      <c r="L43" s="42">
        <f>VLOOKUP(TRIM(E43),'Hub coords'!A$89:E$194,5,)</f>
        <v>5189887.1414999999</v>
      </c>
      <c r="M43" s="43">
        <f t="shared" si="0"/>
        <v>-0.99049999995622784</v>
      </c>
      <c r="N43" s="43">
        <f t="shared" si="1"/>
        <v>-0.82639999967068434</v>
      </c>
      <c r="O43" s="43">
        <f t="shared" si="2"/>
        <v>1.2899717862685969</v>
      </c>
      <c r="P43" s="45">
        <f t="shared" si="3"/>
        <v>1.6640272093689945</v>
      </c>
      <c r="Q43" s="40">
        <v>17</v>
      </c>
      <c r="T43" s="39"/>
      <c r="V43" s="39" t="s">
        <v>181</v>
      </c>
      <c r="W43" s="42">
        <v>3.7970478140852522</v>
      </c>
    </row>
    <row r="44" spans="1:23" x14ac:dyDescent="0.3">
      <c r="A44" s="39" t="s">
        <v>501</v>
      </c>
      <c r="B44" s="39">
        <v>5187661.4659000002</v>
      </c>
      <c r="C44" s="39">
        <v>556693.19949999999</v>
      </c>
      <c r="D44" s="39">
        <v>533.98009999999999</v>
      </c>
      <c r="E44" s="39" t="s">
        <v>231</v>
      </c>
      <c r="F44" s="39">
        <v>5189810.9815999996</v>
      </c>
      <c r="G44" s="39">
        <v>487955.88370000001</v>
      </c>
      <c r="H44" s="39">
        <v>305.28390000000002</v>
      </c>
      <c r="I44" s="39">
        <v>1.7600000000000001E-2</v>
      </c>
      <c r="J44" s="46">
        <v>0</v>
      </c>
      <c r="K44" s="42">
        <f>VLOOKUP(TRIM(E44),'Hub coords'!A$89:E$194,4,FALSE)</f>
        <v>487954.53240000003</v>
      </c>
      <c r="L44" s="42">
        <f>VLOOKUP(TRIM(E44),'Hub coords'!A$89:E$194,5,)</f>
        <v>5189811.0734999999</v>
      </c>
      <c r="M44" s="43">
        <f t="shared" si="0"/>
        <v>-1.351299999980256</v>
      </c>
      <c r="N44" s="43">
        <f t="shared" si="1"/>
        <v>9.1900000348687172E-2</v>
      </c>
      <c r="O44" s="43">
        <f t="shared" si="2"/>
        <v>1.3544213893802506</v>
      </c>
      <c r="P44" s="45">
        <f t="shared" si="3"/>
        <v>1.8344573000107283</v>
      </c>
      <c r="Q44" s="40">
        <v>17</v>
      </c>
      <c r="T44" s="39"/>
      <c r="V44" s="39" t="s">
        <v>229</v>
      </c>
      <c r="W44" s="42">
        <v>4.2114181179143344</v>
      </c>
    </row>
    <row r="45" spans="1:23" x14ac:dyDescent="0.3">
      <c r="A45" s="39" t="s">
        <v>501</v>
      </c>
      <c r="B45" s="39">
        <v>5187661.4659000002</v>
      </c>
      <c r="C45" s="39">
        <v>556693.19949999999</v>
      </c>
      <c r="D45" s="39">
        <v>533.98009999999999</v>
      </c>
      <c r="E45" s="39" t="s">
        <v>232</v>
      </c>
      <c r="F45" s="39">
        <v>5189729.9244999997</v>
      </c>
      <c r="G45" s="39">
        <v>487959.0785</v>
      </c>
      <c r="H45" s="39">
        <v>308.73669999999998</v>
      </c>
      <c r="I45" s="39">
        <v>1.6500000000000001E-2</v>
      </c>
      <c r="J45" s="46">
        <v>0</v>
      </c>
      <c r="K45" s="42">
        <f>VLOOKUP(TRIM(E45),'Hub coords'!A$89:E$194,4,FALSE)</f>
        <v>487956.13340000005</v>
      </c>
      <c r="L45" s="42">
        <f>VLOOKUP(TRIM(E45),'Hub coords'!A$89:E$194,5,)</f>
        <v>5189733.8505000006</v>
      </c>
      <c r="M45" s="43">
        <f t="shared" si="0"/>
        <v>-2.945099999953527</v>
      </c>
      <c r="N45" s="43">
        <f t="shared" si="1"/>
        <v>3.9260000009089708</v>
      </c>
      <c r="O45" s="43">
        <f t="shared" si="2"/>
        <v>4.9078600241717885</v>
      </c>
      <c r="P45" s="45">
        <f t="shared" si="3"/>
        <v>24.08709001686351</v>
      </c>
      <c r="Q45" s="40">
        <v>17</v>
      </c>
      <c r="T45" s="39"/>
      <c r="V45" s="39" t="s">
        <v>232</v>
      </c>
      <c r="W45" s="42">
        <v>4.9078600241717885</v>
      </c>
    </row>
    <row r="46" spans="1:23" x14ac:dyDescent="0.3">
      <c r="A46" s="39" t="s">
        <v>501</v>
      </c>
      <c r="B46" s="39">
        <v>5187661.4659000002</v>
      </c>
      <c r="C46" s="39">
        <v>556693.19949999999</v>
      </c>
      <c r="D46" s="39">
        <v>533.98009999999999</v>
      </c>
      <c r="E46" s="39" t="s">
        <v>233</v>
      </c>
      <c r="F46" s="39">
        <v>5189657.4675000003</v>
      </c>
      <c r="G46" s="39">
        <v>487957.86170000001</v>
      </c>
      <c r="H46" s="39">
        <v>305.36529999999999</v>
      </c>
      <c r="I46" s="39">
        <v>1.9199999999999998E-2</v>
      </c>
      <c r="J46" s="46">
        <v>0</v>
      </c>
      <c r="K46" s="42">
        <f>VLOOKUP(TRIM(E46),'Hub coords'!A$89:E$194,4,FALSE)</f>
        <v>487956.44140000001</v>
      </c>
      <c r="L46" s="42">
        <f>VLOOKUP(TRIM(E46),'Hub coords'!A$89:E$194,5,)</f>
        <v>5189658.0525000002</v>
      </c>
      <c r="M46" s="43">
        <f t="shared" si="0"/>
        <v>-1.4202999999979511</v>
      </c>
      <c r="N46" s="43">
        <f t="shared" si="1"/>
        <v>0.5849999999627471</v>
      </c>
      <c r="O46" s="43">
        <f t="shared" si="2"/>
        <v>1.5360589474205062</v>
      </c>
      <c r="P46" s="45">
        <f t="shared" si="3"/>
        <v>2.3594770899505932</v>
      </c>
      <c r="Q46" s="40">
        <v>16</v>
      </c>
      <c r="T46" s="39"/>
      <c r="V46" s="39" t="s">
        <v>145</v>
      </c>
      <c r="W46" s="42">
        <v>5.7447349113066011</v>
      </c>
    </row>
    <row r="47" spans="1:23" x14ac:dyDescent="0.3">
      <c r="A47" s="39" t="s">
        <v>501</v>
      </c>
      <c r="B47" s="39">
        <v>5187661.4659000002</v>
      </c>
      <c r="C47" s="39">
        <v>556693.19949999999</v>
      </c>
      <c r="D47" s="39">
        <v>533.98009999999999</v>
      </c>
      <c r="E47" s="39" t="s">
        <v>234</v>
      </c>
      <c r="F47" s="39">
        <v>5189505.8096000003</v>
      </c>
      <c r="G47" s="39">
        <v>487959.76659999997</v>
      </c>
      <c r="H47" s="39">
        <v>315.67919999999998</v>
      </c>
      <c r="I47" s="39">
        <v>1.5299999999999999E-2</v>
      </c>
      <c r="J47" s="46">
        <v>0</v>
      </c>
      <c r="K47" s="42">
        <f>VLOOKUP(TRIM(E47),'Hub coords'!A$89:E$194,4,FALSE)</f>
        <v>487956.26340000005</v>
      </c>
      <c r="L47" s="42">
        <f>VLOOKUP(TRIM(E47),'Hub coords'!A$89:E$194,5,)</f>
        <v>5189505.7545000007</v>
      </c>
      <c r="M47" s="43">
        <f t="shared" si="0"/>
        <v>-3.5031999999191612</v>
      </c>
      <c r="N47" s="43">
        <f t="shared" si="1"/>
        <v>-5.5099999532103539E-2</v>
      </c>
      <c r="O47" s="43">
        <f t="shared" si="2"/>
        <v>3.5036332926523648</v>
      </c>
      <c r="P47" s="45">
        <f t="shared" si="3"/>
        <v>12.275446249382052</v>
      </c>
      <c r="Q47" s="40">
        <v>18</v>
      </c>
      <c r="R47" s="42"/>
      <c r="V47" s="39" t="s">
        <v>165</v>
      </c>
      <c r="W47" s="42">
        <v>5.8004376087159066</v>
      </c>
    </row>
    <row r="48" spans="1:23" x14ac:dyDescent="0.3">
      <c r="L48" s="71" t="s">
        <v>305</v>
      </c>
      <c r="M48" s="71">
        <f>AVERAGE(M15:M47)</f>
        <v>-0.86973440437754057</v>
      </c>
      <c r="N48" s="71">
        <f>AVERAGE(N15:N47)</f>
        <v>0.89175267026505689</v>
      </c>
      <c r="O48" s="71">
        <f>AVERAGE(O15:O47)</f>
        <v>2.1820316456433164</v>
      </c>
      <c r="Q48" s="71">
        <f>AVERAGE(Q15:Q47)</f>
        <v>17.636363636363637</v>
      </c>
    </row>
    <row r="49" spans="1:19" x14ac:dyDescent="0.3">
      <c r="L49" s="41" t="s">
        <v>306</v>
      </c>
      <c r="M49" s="41">
        <f>MAX(M15:M47)</f>
        <v>4.5419000000110827</v>
      </c>
      <c r="N49" s="41">
        <f>MAX(N15:N47)</f>
        <v>4.5877381060272455</v>
      </c>
      <c r="O49" s="41">
        <f>MAX(O15:O47)</f>
        <v>5.8004376087159066</v>
      </c>
      <c r="Q49" s="41">
        <f>MAX(Q15:Q47)</f>
        <v>22</v>
      </c>
    </row>
    <row r="50" spans="1:19" x14ac:dyDescent="0.3">
      <c r="L50" s="41" t="s">
        <v>307</v>
      </c>
      <c r="M50" s="41">
        <f>MIN(M15:M47)</f>
        <v>-5.508399999991525</v>
      </c>
      <c r="N50" s="41">
        <f>MIN(N15:N47)</f>
        <v>-1.6425999999046326</v>
      </c>
      <c r="O50" s="41">
        <f>MIN(O15:O47)</f>
        <v>0.40076777554146481</v>
      </c>
      <c r="Q50" s="41">
        <f>MIN(Q15:Q47)</f>
        <v>15</v>
      </c>
    </row>
    <row r="51" spans="1:19" x14ac:dyDescent="0.3">
      <c r="L51" s="41" t="s">
        <v>308</v>
      </c>
      <c r="M51" s="41">
        <f>_xlfn.STDEV.S(M15:M47)</f>
        <v>1.8981298767945927</v>
      </c>
      <c r="N51" s="41">
        <f>_xlfn.STDEV.S(N15:N47)</f>
        <v>1.4499637456973391</v>
      </c>
      <c r="O51" s="41">
        <f>_xlfn.STDEV.S(O15:O47)</f>
        <v>1.5477049161666068</v>
      </c>
      <c r="Q51" s="41">
        <f>_xlfn.STDEV.S(Q15:Q47)</f>
        <v>1.6166744767071584</v>
      </c>
    </row>
    <row r="52" spans="1:19" x14ac:dyDescent="0.3">
      <c r="L52" s="41" t="s">
        <v>309</v>
      </c>
      <c r="M52" s="41"/>
      <c r="N52" s="41"/>
      <c r="O52" s="41">
        <f>SQRT(SUM(P15:P47)/O53)</f>
        <v>2.6615906933595186</v>
      </c>
    </row>
    <row r="53" spans="1:19" x14ac:dyDescent="0.3">
      <c r="L53" s="41" t="s">
        <v>310</v>
      </c>
      <c r="M53" s="40"/>
      <c r="N53" s="40"/>
      <c r="O53" s="40">
        <f>COUNT(O15:O47)</f>
        <v>33</v>
      </c>
      <c r="S53" s="42"/>
    </row>
    <row r="55" spans="1:19" x14ac:dyDescent="0.3">
      <c r="A55" s="39" t="s">
        <v>536</v>
      </c>
    </row>
    <row r="57" spans="1:19" ht="43.2" x14ac:dyDescent="0.3">
      <c r="A57" s="39" t="s">
        <v>255</v>
      </c>
      <c r="B57" s="39" t="s">
        <v>256</v>
      </c>
      <c r="C57" s="54" t="s">
        <v>257</v>
      </c>
      <c r="D57" s="54" t="s">
        <v>258</v>
      </c>
      <c r="E57" s="54" t="s">
        <v>259</v>
      </c>
      <c r="F57" s="54" t="s">
        <v>256</v>
      </c>
      <c r="G57" s="54" t="s">
        <v>257</v>
      </c>
      <c r="H57" s="54" t="s">
        <v>258</v>
      </c>
      <c r="I57" s="54" t="s">
        <v>260</v>
      </c>
      <c r="J57" s="54" t="s">
        <v>261</v>
      </c>
      <c r="K57" s="44" t="s">
        <v>390</v>
      </c>
      <c r="L57" s="44" t="s">
        <v>391</v>
      </c>
      <c r="M57" s="44" t="s">
        <v>301</v>
      </c>
      <c r="N57" s="44" t="s">
        <v>302</v>
      </c>
      <c r="O57" s="44" t="s">
        <v>303</v>
      </c>
      <c r="P57" s="45" t="s">
        <v>304</v>
      </c>
    </row>
    <row r="58" spans="1:19" x14ac:dyDescent="0.3">
      <c r="A58" s="39" t="s">
        <v>501</v>
      </c>
      <c r="B58" s="39">
        <v>5187661.4659000002</v>
      </c>
      <c r="C58" s="39">
        <v>556693.19949999999</v>
      </c>
      <c r="D58" s="39">
        <v>533.98009999999999</v>
      </c>
      <c r="E58" s="39" t="s">
        <v>523</v>
      </c>
      <c r="F58" s="39">
        <v>5189789.6858999999</v>
      </c>
      <c r="G58" s="39">
        <v>487963.4903</v>
      </c>
      <c r="H58" s="39">
        <v>302.62290000000002</v>
      </c>
      <c r="I58" s="39">
        <v>9.9000000000000008E-3</v>
      </c>
      <c r="J58" s="46">
        <v>0.77610000000000001</v>
      </c>
      <c r="K58" s="42">
        <f>VLOOKUP(TRIM(E58),'Hub coords'!A$89:E$194,4,FALSE)</f>
        <v>487964.06940000004</v>
      </c>
      <c r="L58" s="42">
        <f>VLOOKUP(TRIM(E58),'Hub coords'!A$89:E$194,5,)</f>
        <v>5189790.5725000007</v>
      </c>
      <c r="M58" s="43">
        <f t="shared" ref="M58:M90" si="4">K58-G58</f>
        <v>0.5791000000317581</v>
      </c>
      <c r="N58" s="43">
        <f t="shared" ref="N58:N90" si="5">L58-F58</f>
        <v>0.88660000078380108</v>
      </c>
      <c r="O58" s="43">
        <f t="shared" ref="O58:O90" si="6">SQRT(M58^2+N58^2)</f>
        <v>1.0589694855974927</v>
      </c>
      <c r="P58" s="45">
        <f t="shared" ref="P58:P90" si="7">O58^2</f>
        <v>1.1214163714266183</v>
      </c>
    </row>
    <row r="59" spans="1:19" x14ac:dyDescent="0.3">
      <c r="A59" s="39" t="s">
        <v>501</v>
      </c>
      <c r="B59" s="39">
        <v>5187661.4659000002</v>
      </c>
      <c r="C59" s="39">
        <v>556693.19949999999</v>
      </c>
      <c r="D59" s="39">
        <v>533.98009999999999</v>
      </c>
      <c r="E59" s="39" t="s">
        <v>522</v>
      </c>
      <c r="F59" s="39">
        <v>5189685.2850000001</v>
      </c>
      <c r="G59" s="39">
        <v>487976.11320000002</v>
      </c>
      <c r="H59" s="39">
        <v>304.84030000000001</v>
      </c>
      <c r="I59" s="39">
        <v>2.3999999999999998E-3</v>
      </c>
      <c r="J59" s="66">
        <v>0.77759999999999996</v>
      </c>
      <c r="K59" s="42">
        <f>VLOOKUP(TRIM(E59),'Hub coords'!A$89:E$194,4,FALSE)</f>
        <v>487977.93940000003</v>
      </c>
      <c r="L59" s="42">
        <f>VLOOKUP(TRIM(E59),'Hub coords'!A$89:E$194,5,)</f>
        <v>5189689.1184999999</v>
      </c>
      <c r="M59" s="43">
        <f t="shared" si="4"/>
        <v>1.8262000000104308</v>
      </c>
      <c r="N59" s="43">
        <f t="shared" si="5"/>
        <v>3.8334999997168779</v>
      </c>
      <c r="O59" s="43">
        <f t="shared" si="6"/>
        <v>4.2462605534596438</v>
      </c>
      <c r="P59" s="45">
        <f t="shared" si="7"/>
        <v>18.030728687867402</v>
      </c>
    </row>
    <row r="60" spans="1:19" x14ac:dyDescent="0.3">
      <c r="A60" s="39" t="s">
        <v>501</v>
      </c>
      <c r="B60" s="39">
        <v>5187661.4659000002</v>
      </c>
      <c r="C60" s="39">
        <v>556693.19949999999</v>
      </c>
      <c r="D60" s="39">
        <v>533.98009999999999</v>
      </c>
      <c r="E60" s="39" t="s">
        <v>525</v>
      </c>
      <c r="F60" s="39">
        <v>5189682.9704999998</v>
      </c>
      <c r="G60" s="39">
        <v>487927.86420000001</v>
      </c>
      <c r="H60" s="39">
        <v>320.61160000000001</v>
      </c>
      <c r="I60" s="39">
        <v>9.9000000000000008E-3</v>
      </c>
      <c r="J60" s="46">
        <v>0.76119999999999999</v>
      </c>
      <c r="K60" s="42">
        <f>VLOOKUP(TRIM(E60),'Hub coords'!A$89:E$194,4,FALSE)</f>
        <v>487922.22340000002</v>
      </c>
      <c r="L60" s="42">
        <f>VLOOKUP(TRIM(E60),'Hub coords'!A$89:E$194,5,)</f>
        <v>5189684.0785000008</v>
      </c>
      <c r="M60" s="43">
        <f t="shared" si="4"/>
        <v>-5.6407999999937601</v>
      </c>
      <c r="N60" s="43">
        <f t="shared" si="5"/>
        <v>1.1080000009387732</v>
      </c>
      <c r="O60" s="43">
        <f t="shared" si="6"/>
        <v>5.7485901438535283</v>
      </c>
      <c r="P60" s="45">
        <f t="shared" si="7"/>
        <v>33.046288642009927</v>
      </c>
    </row>
    <row r="61" spans="1:19" x14ac:dyDescent="0.3">
      <c r="A61" s="39" t="s">
        <v>501</v>
      </c>
      <c r="B61" s="39">
        <v>5187661.4659000002</v>
      </c>
      <c r="C61" s="39">
        <v>556693.19949999999</v>
      </c>
      <c r="D61" s="39">
        <v>533.98009999999999</v>
      </c>
      <c r="E61" s="39" t="s">
        <v>524</v>
      </c>
      <c r="F61" s="39">
        <v>5189667.5258999998</v>
      </c>
      <c r="G61" s="39">
        <v>487874.2525</v>
      </c>
      <c r="H61" s="39">
        <v>317.49380000000002</v>
      </c>
      <c r="I61" s="39">
        <v>1.04E-2</v>
      </c>
      <c r="J61" s="46">
        <v>0.69010000000000005</v>
      </c>
      <c r="K61" s="42">
        <f>VLOOKUP(TRIM(E61),'Hub coords'!A$89:E$194,4,FALSE)</f>
        <v>487870.81840000005</v>
      </c>
      <c r="L61" s="42">
        <f>VLOOKUP(TRIM(E61),'Hub coords'!A$89:E$194,5,)</f>
        <v>5189669.9745000005</v>
      </c>
      <c r="M61" s="43">
        <f t="shared" si="4"/>
        <v>-3.434099999954924</v>
      </c>
      <c r="N61" s="43">
        <f t="shared" si="5"/>
        <v>2.4486000007018447</v>
      </c>
      <c r="O61" s="43">
        <f t="shared" si="6"/>
        <v>4.2176634257758741</v>
      </c>
      <c r="P61" s="45">
        <f t="shared" si="7"/>
        <v>17.788684773127482</v>
      </c>
    </row>
    <row r="62" spans="1:19" x14ac:dyDescent="0.3">
      <c r="A62" s="39" t="s">
        <v>501</v>
      </c>
      <c r="B62" s="39">
        <v>5187661.4659000002</v>
      </c>
      <c r="C62" s="39">
        <v>556693.19949999999</v>
      </c>
      <c r="D62" s="39">
        <v>533.98009999999999</v>
      </c>
      <c r="E62" s="39" t="s">
        <v>521</v>
      </c>
      <c r="F62" s="39">
        <v>5189741.9759</v>
      </c>
      <c r="G62" s="39">
        <v>487868.90980000002</v>
      </c>
      <c r="H62" s="39">
        <v>311.97019999999998</v>
      </c>
      <c r="I62" s="39">
        <v>4.53E-2</v>
      </c>
      <c r="J62" s="46">
        <v>0.73060000000000003</v>
      </c>
      <c r="K62" s="42">
        <f>VLOOKUP(TRIM(E62),'Hub coords'!A$89:E$194,4,FALSE)</f>
        <v>487867.99840000004</v>
      </c>
      <c r="L62" s="42">
        <f>VLOOKUP(TRIM(E62),'Hub coords'!A$89:E$194,5,)</f>
        <v>5189743.4675000003</v>
      </c>
      <c r="M62" s="43">
        <f t="shared" si="4"/>
        <v>-0.9113999999826774</v>
      </c>
      <c r="N62" s="43">
        <f t="shared" si="5"/>
        <v>1.4916000002995133</v>
      </c>
      <c r="O62" s="43">
        <f t="shared" si="6"/>
        <v>1.7480047256406182</v>
      </c>
      <c r="P62" s="45">
        <f t="shared" si="7"/>
        <v>3.0555205208619327</v>
      </c>
    </row>
    <row r="63" spans="1:19" x14ac:dyDescent="0.3">
      <c r="A63" s="39" t="s">
        <v>501</v>
      </c>
      <c r="B63" s="39">
        <v>5187661.4659000002</v>
      </c>
      <c r="C63" s="39">
        <v>556693.19949999999</v>
      </c>
      <c r="D63" s="39">
        <v>533.98009999999999</v>
      </c>
      <c r="E63" s="39" t="s">
        <v>518</v>
      </c>
      <c r="F63" s="39">
        <v>5189788.8989000004</v>
      </c>
      <c r="G63" s="39">
        <v>487856.95199999999</v>
      </c>
      <c r="H63" s="39">
        <v>324.65100000000001</v>
      </c>
      <c r="I63" s="39">
        <v>2.92E-2</v>
      </c>
      <c r="J63" s="46">
        <v>0.77249999999999996</v>
      </c>
      <c r="K63" s="42">
        <f>VLOOKUP(TRIM(E63),'Hub coords'!A$89:E$194,4,FALSE)</f>
        <v>487856.82940000005</v>
      </c>
      <c r="L63" s="42">
        <f>VLOOKUP(TRIM(E63),'Hub coords'!A$89:E$194,5,)</f>
        <v>5189786.1225000005</v>
      </c>
      <c r="M63" s="43">
        <f t="shared" si="4"/>
        <v>-0.12259999994421378</v>
      </c>
      <c r="N63" s="43">
        <f t="shared" si="5"/>
        <v>-2.7763999998569489</v>
      </c>
      <c r="O63" s="43">
        <f t="shared" si="6"/>
        <v>2.7791055610019542</v>
      </c>
      <c r="P63" s="45">
        <f t="shared" si="7"/>
        <v>7.723427719191986</v>
      </c>
    </row>
    <row r="64" spans="1:19" x14ac:dyDescent="0.3">
      <c r="A64" s="39" t="s">
        <v>501</v>
      </c>
      <c r="B64" s="39">
        <v>5187661.4659000002</v>
      </c>
      <c r="C64" s="39">
        <v>556693.19949999999</v>
      </c>
      <c r="D64" s="39">
        <v>533.98009999999999</v>
      </c>
      <c r="E64" s="39" t="s">
        <v>517</v>
      </c>
      <c r="F64" s="39">
        <v>5189804.7289000005</v>
      </c>
      <c r="G64" s="39">
        <v>487839.44679999998</v>
      </c>
      <c r="H64" s="39">
        <v>325.26440000000002</v>
      </c>
      <c r="I64" s="39">
        <v>1.4200000000000001E-2</v>
      </c>
      <c r="J64" s="46">
        <v>0.70330000000000004</v>
      </c>
      <c r="K64" s="42">
        <f>VLOOKUP(TRIM(E64),'Hub coords'!A$89:E$194,4,FALSE)</f>
        <v>487836.50140000001</v>
      </c>
      <c r="L64" s="42">
        <f>VLOOKUP(TRIM(E64),'Hub coords'!A$89:E$194,5,)</f>
        <v>5189807.4275000002</v>
      </c>
      <c r="M64" s="43">
        <f t="shared" si="4"/>
        <v>-2.9453999999677762</v>
      </c>
      <c r="N64" s="43">
        <f t="shared" si="5"/>
        <v>2.6985999997705221</v>
      </c>
      <c r="O64" s="43">
        <f t="shared" si="6"/>
        <v>3.9947244108413331</v>
      </c>
      <c r="P64" s="45">
        <f t="shared" si="7"/>
        <v>15.957823118571635</v>
      </c>
    </row>
    <row r="65" spans="1:16" x14ac:dyDescent="0.3">
      <c r="A65" s="39" t="s">
        <v>501</v>
      </c>
      <c r="B65" s="39">
        <v>5187661.4659000002</v>
      </c>
      <c r="C65" s="39">
        <v>556693.19949999999</v>
      </c>
      <c r="D65" s="39">
        <v>533.98009999999999</v>
      </c>
      <c r="E65" s="39" t="s">
        <v>520</v>
      </c>
      <c r="F65" s="39">
        <v>5189845.2704999996</v>
      </c>
      <c r="G65" s="39">
        <v>487848.49329999997</v>
      </c>
      <c r="H65" s="39">
        <v>324.49349999999998</v>
      </c>
      <c r="I65" s="39">
        <v>3.1800000000000002E-2</v>
      </c>
      <c r="J65" s="46">
        <v>0.71560000000000001</v>
      </c>
      <c r="K65" s="42">
        <f>VLOOKUP(TRIM(E65),'Hub coords'!A$89:E$194,4,FALSE)</f>
        <v>487852.91840000002</v>
      </c>
      <c r="L65" s="42">
        <f>VLOOKUP(TRIM(E65),'Hub coords'!A$89:E$194,5,)</f>
        <v>5189849.3285000008</v>
      </c>
      <c r="M65" s="43">
        <f t="shared" si="4"/>
        <v>4.4251000000513159</v>
      </c>
      <c r="N65" s="43">
        <f t="shared" si="5"/>
        <v>4.0580000011250377</v>
      </c>
      <c r="O65" s="43">
        <f t="shared" si="6"/>
        <v>6.0040714535708979</v>
      </c>
      <c r="P65" s="45">
        <f t="shared" si="7"/>
        <v>36.048874019584957</v>
      </c>
    </row>
    <row r="66" spans="1:16" x14ac:dyDescent="0.3">
      <c r="A66" s="39" t="s">
        <v>501</v>
      </c>
      <c r="B66" s="39">
        <v>5187661.4659000002</v>
      </c>
      <c r="C66" s="39">
        <v>556693.19949999999</v>
      </c>
      <c r="D66" s="39">
        <v>533.98009999999999</v>
      </c>
      <c r="E66" s="39" t="s">
        <v>505</v>
      </c>
      <c r="F66" s="39">
        <v>5189604.0071999999</v>
      </c>
      <c r="G66" s="39">
        <v>487821.25589999999</v>
      </c>
      <c r="H66" s="39">
        <v>318.63679999999999</v>
      </c>
      <c r="I66" s="39">
        <v>5.1499999999999997E-2</v>
      </c>
      <c r="J66" s="46">
        <v>0.81089999999999995</v>
      </c>
      <c r="K66" s="42">
        <f>VLOOKUP(TRIM(E66),'Hub coords'!A$89:E$194,4,FALSE)</f>
        <v>487820.15140000003</v>
      </c>
      <c r="L66" s="42">
        <f>VLOOKUP(TRIM(E66),'Hub coords'!A$89:E$194,5,)</f>
        <v>5189605.0755000003</v>
      </c>
      <c r="M66" s="43">
        <f t="shared" si="4"/>
        <v>-1.1044999999576248</v>
      </c>
      <c r="N66" s="43">
        <f t="shared" si="5"/>
        <v>1.0683000003919005</v>
      </c>
      <c r="O66" s="43">
        <f t="shared" si="6"/>
        <v>1.5366148316164749</v>
      </c>
      <c r="P66" s="45">
        <f t="shared" si="7"/>
        <v>2.3611851407437277</v>
      </c>
    </row>
    <row r="67" spans="1:16" x14ac:dyDescent="0.3">
      <c r="A67" s="39" t="s">
        <v>501</v>
      </c>
      <c r="B67" s="39">
        <v>5187661.4659000002</v>
      </c>
      <c r="C67" s="39">
        <v>556693.19949999999</v>
      </c>
      <c r="D67" s="39">
        <v>533.98009999999999</v>
      </c>
      <c r="E67" s="39" t="s">
        <v>511</v>
      </c>
      <c r="F67" s="39">
        <v>5189563.8838</v>
      </c>
      <c r="G67" s="39">
        <v>487837.41859999998</v>
      </c>
      <c r="H67" s="39">
        <v>320.89150000000001</v>
      </c>
      <c r="I67" s="39">
        <v>1.8E-3</v>
      </c>
      <c r="J67" s="46">
        <v>0.68869999999999998</v>
      </c>
      <c r="K67" s="42">
        <f>VLOOKUP(TRIM(E67),'Hub coords'!A$89:E$194,4,FALSE)</f>
        <v>487837.50940000004</v>
      </c>
      <c r="L67" s="42">
        <f>VLOOKUP(TRIM(E67),'Hub coords'!A$89:E$194,5,)</f>
        <v>5189563.5465000002</v>
      </c>
      <c r="M67" s="43">
        <f t="shared" si="4"/>
        <v>9.0800000063609332E-2</v>
      </c>
      <c r="N67" s="43">
        <f t="shared" si="5"/>
        <v>-0.33729999978095293</v>
      </c>
      <c r="O67" s="43">
        <f t="shared" si="6"/>
        <v>0.34930778672079771</v>
      </c>
      <c r="P67" s="45">
        <f t="shared" si="7"/>
        <v>0.1220159298637823</v>
      </c>
    </row>
    <row r="68" spans="1:16" x14ac:dyDescent="0.3">
      <c r="A68" s="39" t="s">
        <v>501</v>
      </c>
      <c r="B68" s="39">
        <v>5187661.4659000002</v>
      </c>
      <c r="C68" s="39">
        <v>556693.19949999999</v>
      </c>
      <c r="D68" s="39">
        <v>533.98009999999999</v>
      </c>
      <c r="E68" s="39" t="s">
        <v>508</v>
      </c>
      <c r="F68" s="39">
        <v>5189494.1771999998</v>
      </c>
      <c r="G68" s="39">
        <v>487963.40460000001</v>
      </c>
      <c r="H68" s="39">
        <v>333.24040000000002</v>
      </c>
      <c r="I68" s="39">
        <v>7.1999999999999998E-3</v>
      </c>
      <c r="J68" s="46">
        <v>0.9294</v>
      </c>
      <c r="K68" s="42">
        <f>VLOOKUP(TRIM(E68),'Hub coords'!A$89:E$194,4,FALSE)</f>
        <v>487966.29640000005</v>
      </c>
      <c r="L68" s="42">
        <f>VLOOKUP(TRIM(E68),'Hub coords'!A$89:E$194,5,)</f>
        <v>5189499.7715000007</v>
      </c>
      <c r="M68" s="43">
        <f t="shared" si="4"/>
        <v>2.8918000000412576</v>
      </c>
      <c r="N68" s="43">
        <f t="shared" si="5"/>
        <v>5.5943000009283423</v>
      </c>
      <c r="O68" s="43">
        <f t="shared" si="6"/>
        <v>6.2975153624763367</v>
      </c>
      <c r="P68" s="45">
        <f t="shared" si="7"/>
        <v>39.658699740625465</v>
      </c>
    </row>
    <row r="69" spans="1:16" x14ac:dyDescent="0.3">
      <c r="A69" s="39" t="s">
        <v>501</v>
      </c>
      <c r="B69" s="39">
        <v>5187661.4659000002</v>
      </c>
      <c r="C69" s="39">
        <v>556693.19949999999</v>
      </c>
      <c r="D69" s="39">
        <v>533.98009999999999</v>
      </c>
      <c r="E69" s="39" t="s">
        <v>519</v>
      </c>
      <c r="F69" s="39">
        <v>5189534.6754999999</v>
      </c>
      <c r="G69" s="39">
        <v>488065.14510000002</v>
      </c>
      <c r="H69" s="39">
        <v>319.1952</v>
      </c>
      <c r="I69" s="39">
        <v>9.7000000000000003E-2</v>
      </c>
      <c r="J69" s="46">
        <v>0.75949999999999995</v>
      </c>
      <c r="K69" s="42">
        <f>VLOOKUP(TRIM(E69),'Hub coords'!A$89:E$194,4,FALSE)</f>
        <v>488065.66940000001</v>
      </c>
      <c r="L69" s="42">
        <f>VLOOKUP(TRIM(E69),'Hub coords'!A$89:E$194,5,)</f>
        <v>5189534.6405000007</v>
      </c>
      <c r="M69" s="43">
        <f t="shared" si="4"/>
        <v>0.52429999999003485</v>
      </c>
      <c r="N69" s="43">
        <f t="shared" si="5"/>
        <v>-3.4999999217689037E-2</v>
      </c>
      <c r="O69" s="43">
        <f t="shared" si="6"/>
        <v>0.52546692563356334</v>
      </c>
      <c r="P69" s="45">
        <f t="shared" si="7"/>
        <v>0.27611548993478879</v>
      </c>
    </row>
    <row r="70" spans="1:16" x14ac:dyDescent="0.3">
      <c r="A70" s="39" t="s">
        <v>501</v>
      </c>
      <c r="B70" s="39">
        <v>5187661.4659000002</v>
      </c>
      <c r="C70" s="39">
        <v>556693.19949999999</v>
      </c>
      <c r="D70" s="39">
        <v>533.98009999999999</v>
      </c>
      <c r="E70" s="39" t="s">
        <v>509</v>
      </c>
      <c r="F70" s="39">
        <v>5189580.2834000001</v>
      </c>
      <c r="G70" s="39">
        <v>488007.8578</v>
      </c>
      <c r="H70" s="39">
        <v>324.80709999999999</v>
      </c>
      <c r="I70" s="39">
        <v>8.8000000000000005E-3</v>
      </c>
      <c r="J70" s="46">
        <v>0.78820000000000001</v>
      </c>
      <c r="K70" s="42">
        <f>VLOOKUP(TRIM(E70),'Hub coords'!A$89:E$194,4,FALSE)</f>
        <v>488003.82940000005</v>
      </c>
      <c r="L70" s="42">
        <f>VLOOKUP(TRIM(E70),'Hub coords'!A$89:E$194,5,)</f>
        <v>5189582.0975000001</v>
      </c>
      <c r="M70" s="43">
        <f t="shared" si="4"/>
        <v>-4.0283999999519438</v>
      </c>
      <c r="N70" s="43">
        <f t="shared" si="5"/>
        <v>1.8141000000759959</v>
      </c>
      <c r="O70" s="43">
        <f t="shared" si="6"/>
        <v>4.4180273165620587</v>
      </c>
      <c r="P70" s="45">
        <f t="shared" si="7"/>
        <v>19.518965369888544</v>
      </c>
    </row>
    <row r="71" spans="1:16" x14ac:dyDescent="0.3">
      <c r="A71" s="39" t="s">
        <v>501</v>
      </c>
      <c r="B71" s="39">
        <v>5187661.4659000002</v>
      </c>
      <c r="C71" s="39">
        <v>556693.19949999999</v>
      </c>
      <c r="D71" s="39">
        <v>533.98009999999999</v>
      </c>
      <c r="E71" s="39" t="s">
        <v>512</v>
      </c>
      <c r="F71" s="39">
        <v>5189805.9003999997</v>
      </c>
      <c r="G71" s="39">
        <v>488059.84220000001</v>
      </c>
      <c r="H71" s="39">
        <v>300.2955</v>
      </c>
      <c r="I71" s="39">
        <v>6.3399999999999998E-2</v>
      </c>
      <c r="J71" s="46">
        <v>0.69789999999999996</v>
      </c>
      <c r="K71" s="42">
        <f>VLOOKUP(TRIM(E71),'Hub coords'!A$89:E$194,4,FALSE)</f>
        <v>488059.60840000003</v>
      </c>
      <c r="L71" s="42">
        <f>VLOOKUP(TRIM(E71),'Hub coords'!A$89:E$194,5,)</f>
        <v>5189806.1515000006</v>
      </c>
      <c r="M71" s="43">
        <f t="shared" si="4"/>
        <v>-0.23379999998724088</v>
      </c>
      <c r="N71" s="43">
        <f t="shared" si="5"/>
        <v>0.25110000092536211</v>
      </c>
      <c r="O71" s="43">
        <f t="shared" si="6"/>
        <v>0.34309422970774472</v>
      </c>
      <c r="P71" s="45">
        <f t="shared" si="7"/>
        <v>0.11771365045875071</v>
      </c>
    </row>
    <row r="72" spans="1:16" x14ac:dyDescent="0.3">
      <c r="A72" s="39" t="s">
        <v>501</v>
      </c>
      <c r="B72" s="39">
        <v>5187661.4659000002</v>
      </c>
      <c r="C72" s="39">
        <v>556693.19949999999</v>
      </c>
      <c r="D72" s="39">
        <v>533.98009999999999</v>
      </c>
      <c r="E72" s="39" t="s">
        <v>515</v>
      </c>
      <c r="F72" s="39">
        <v>5189816.0045999996</v>
      </c>
      <c r="G72" s="39">
        <v>488051.98580000002</v>
      </c>
      <c r="H72" s="39">
        <v>313.69139999999999</v>
      </c>
      <c r="I72" s="39">
        <v>3.2500000000000001E-2</v>
      </c>
      <c r="J72" s="46">
        <v>0.78210000000000002</v>
      </c>
      <c r="K72" s="42">
        <f>VLOOKUP(TRIM(E72),'Hub coords'!A$89:E$194,4,FALSE)</f>
        <v>488048.62240000005</v>
      </c>
      <c r="L72" s="42">
        <f>VLOOKUP(TRIM(E72),'Hub coords'!A$89:E$194,5,)</f>
        <v>5189815.9575000005</v>
      </c>
      <c r="M72" s="43">
        <f t="shared" si="4"/>
        <v>-3.3633999999728985</v>
      </c>
      <c r="N72" s="43">
        <f t="shared" si="5"/>
        <v>-4.7099999152123928E-2</v>
      </c>
      <c r="O72" s="43">
        <f t="shared" si="6"/>
        <v>3.3637297706174056</v>
      </c>
      <c r="P72" s="45">
        <f t="shared" si="7"/>
        <v>11.314677969737824</v>
      </c>
    </row>
    <row r="73" spans="1:16" x14ac:dyDescent="0.3">
      <c r="A73" s="39" t="s">
        <v>501</v>
      </c>
      <c r="B73" s="39">
        <v>5187661.4659000002</v>
      </c>
      <c r="C73" s="39">
        <v>556693.19949999999</v>
      </c>
      <c r="D73" s="39">
        <v>533.98009999999999</v>
      </c>
      <c r="E73" s="39" t="s">
        <v>516</v>
      </c>
      <c r="F73" s="39">
        <v>5189164.6678999998</v>
      </c>
      <c r="G73" s="39">
        <v>487755.9754</v>
      </c>
      <c r="H73" s="39">
        <v>340.35449999999997</v>
      </c>
      <c r="I73" s="39">
        <v>1.66E-2</v>
      </c>
      <c r="J73" s="46">
        <v>0.84689999999999999</v>
      </c>
      <c r="K73" s="42">
        <f>VLOOKUP(TRIM(E73),'Hub coords'!A$89:E$194,4,FALSE)</f>
        <v>487756.00940000004</v>
      </c>
      <c r="L73" s="42">
        <f>VLOOKUP(TRIM(E73),'Hub coords'!A$89:E$194,5,)</f>
        <v>5189165.6335000005</v>
      </c>
      <c r="M73" s="43">
        <f t="shared" si="4"/>
        <v>3.40000000433065E-2</v>
      </c>
      <c r="N73" s="43">
        <f t="shared" si="5"/>
        <v>0.96560000069439411</v>
      </c>
      <c r="O73" s="43">
        <f t="shared" si="6"/>
        <v>0.96619840682126912</v>
      </c>
      <c r="P73" s="45">
        <f t="shared" si="7"/>
        <v>0.93353936134395865</v>
      </c>
    </row>
    <row r="74" spans="1:16" x14ac:dyDescent="0.3">
      <c r="A74" s="39" t="s">
        <v>501</v>
      </c>
      <c r="B74" s="39">
        <v>5187661.4659000002</v>
      </c>
      <c r="C74" s="39">
        <v>556693.19949999999</v>
      </c>
      <c r="D74" s="39">
        <v>533.98009999999999</v>
      </c>
      <c r="E74" s="39" t="s">
        <v>513</v>
      </c>
      <c r="F74" s="39">
        <v>5189844.7059000004</v>
      </c>
      <c r="G74" s="39">
        <v>488049.95390000002</v>
      </c>
      <c r="H74" s="39">
        <v>300.91239999999999</v>
      </c>
      <c r="I74" s="39">
        <v>6.4000000000000003E-3</v>
      </c>
      <c r="J74" s="46">
        <v>0.67520000000000002</v>
      </c>
      <c r="K74" s="42">
        <f>VLOOKUP(TRIM(E74),'Hub coords'!A$89:E$194,4,FALSE)</f>
        <v>488047.29640000005</v>
      </c>
      <c r="L74" s="42">
        <f>VLOOKUP(TRIM(E74),'Hub coords'!A$89:E$194,5,)</f>
        <v>5189841.7215</v>
      </c>
      <c r="M74" s="43">
        <f t="shared" si="4"/>
        <v>-2.6574999999720603</v>
      </c>
      <c r="N74" s="43">
        <f t="shared" si="5"/>
        <v>-2.984400000423193</v>
      </c>
      <c r="O74" s="43">
        <f t="shared" si="6"/>
        <v>3.9961168166580734</v>
      </c>
      <c r="P74" s="45">
        <f t="shared" si="7"/>
        <v>15.968949612377454</v>
      </c>
    </row>
    <row r="75" spans="1:16" x14ac:dyDescent="0.3">
      <c r="A75" s="39" t="s">
        <v>501</v>
      </c>
      <c r="B75" s="39">
        <v>5187661.4659000002</v>
      </c>
      <c r="C75" s="39">
        <v>556693.19949999999</v>
      </c>
      <c r="D75" s="39">
        <v>533.98009999999999</v>
      </c>
      <c r="E75" s="39" t="s">
        <v>540</v>
      </c>
      <c r="F75" s="39">
        <v>5189869.5404000003</v>
      </c>
      <c r="G75" s="39">
        <v>488020.60090000002</v>
      </c>
      <c r="H75" s="39">
        <v>310.7611</v>
      </c>
      <c r="I75" s="39">
        <v>4.4600000000000001E-2</v>
      </c>
      <c r="J75" s="66">
        <v>0.66539999999999999</v>
      </c>
      <c r="K75" s="42">
        <f>VLOOKUP(TRIM(E75),'Hub coords'!A$89:E$194,4,FALSE)</f>
        <v>488015.69576465449</v>
      </c>
      <c r="L75" s="42">
        <f>VLOOKUP(TRIM(E75),'Hub coords'!A$89:E$194,5,)</f>
        <v>5189870.846538106</v>
      </c>
      <c r="M75" s="43">
        <f t="shared" si="4"/>
        <v>-4.9051353455288336</v>
      </c>
      <c r="N75" s="43">
        <f t="shared" si="5"/>
        <v>1.3061381056904793</v>
      </c>
      <c r="O75" s="43">
        <f t="shared" si="6"/>
        <v>5.0760564919130857</v>
      </c>
      <c r="P75" s="45">
        <f t="shared" si="7"/>
        <v>25.766349509092983</v>
      </c>
    </row>
    <row r="76" spans="1:16" x14ac:dyDescent="0.3">
      <c r="A76" s="39" t="s">
        <v>501</v>
      </c>
      <c r="B76" s="39">
        <v>5187661.4659000002</v>
      </c>
      <c r="C76" s="39">
        <v>556693.19949999999</v>
      </c>
      <c r="D76" s="39">
        <v>533.98009999999999</v>
      </c>
      <c r="E76" s="39" t="s">
        <v>510</v>
      </c>
      <c r="F76" s="39">
        <v>5189137.0527999997</v>
      </c>
      <c r="G76" s="39">
        <v>487769.70480000001</v>
      </c>
      <c r="H76" s="39">
        <v>335.05709999999999</v>
      </c>
      <c r="I76" s="39">
        <v>6.4100000000000004E-2</v>
      </c>
      <c r="J76" s="46">
        <v>0.73299999999999998</v>
      </c>
      <c r="K76" s="42">
        <f>VLOOKUP(TRIM(E76),'Hub coords'!A$89:E$194,4,FALSE)</f>
        <v>487770.48440000002</v>
      </c>
      <c r="L76" s="42">
        <f>VLOOKUP(TRIM(E76),'Hub coords'!A$89:E$194,5,)</f>
        <v>5189137.1405000007</v>
      </c>
      <c r="M76" s="43">
        <f t="shared" si="4"/>
        <v>0.7796000000089407</v>
      </c>
      <c r="N76" s="43">
        <f t="shared" si="5"/>
        <v>8.7700000964105129E-2</v>
      </c>
      <c r="O76" s="43">
        <f t="shared" si="6"/>
        <v>0.78451733580784844</v>
      </c>
      <c r="P76" s="45">
        <f t="shared" si="7"/>
        <v>0.61546745018304438</v>
      </c>
    </row>
    <row r="77" spans="1:16" x14ac:dyDescent="0.3">
      <c r="A77" s="39" t="s">
        <v>501</v>
      </c>
      <c r="B77" s="39">
        <v>5187661.4659000002</v>
      </c>
      <c r="C77" s="39">
        <v>556693.19949999999</v>
      </c>
      <c r="D77" s="39">
        <v>533.98009999999999</v>
      </c>
      <c r="E77" s="39" t="s">
        <v>530</v>
      </c>
      <c r="F77" s="39">
        <v>5189853.3622000003</v>
      </c>
      <c r="G77" s="39">
        <v>487979.84029999998</v>
      </c>
      <c r="H77" s="39">
        <v>320.83460000000002</v>
      </c>
      <c r="I77" s="39">
        <v>1.9E-3</v>
      </c>
      <c r="J77" s="46">
        <v>0.85899999999999999</v>
      </c>
      <c r="K77" s="42">
        <f>VLOOKUP(TRIM(E77),'Hub coords'!A$89:E$194,4,FALSE)</f>
        <v>487975.32740000001</v>
      </c>
      <c r="L77" s="42">
        <f>VLOOKUP(TRIM(E77),'Hub coords'!A$89:E$194,5,)</f>
        <v>5189856.6405000007</v>
      </c>
      <c r="M77" s="43">
        <f t="shared" si="4"/>
        <v>-4.5128999999724329</v>
      </c>
      <c r="N77" s="43">
        <f t="shared" si="5"/>
        <v>3.2783000003546476</v>
      </c>
      <c r="O77" s="43">
        <f t="shared" si="6"/>
        <v>5.5779492021778454</v>
      </c>
      <c r="P77" s="45">
        <f t="shared" si="7"/>
        <v>31.113517302076463</v>
      </c>
    </row>
    <row r="78" spans="1:16" x14ac:dyDescent="0.3">
      <c r="A78" s="39" t="s">
        <v>501</v>
      </c>
      <c r="B78" s="39">
        <v>5187661.4659000002</v>
      </c>
      <c r="C78" s="39">
        <v>556693.19949999999</v>
      </c>
      <c r="D78" s="39">
        <v>533.98009999999999</v>
      </c>
      <c r="E78" s="39" t="s">
        <v>503</v>
      </c>
      <c r="F78" s="39">
        <v>5189137.6804999998</v>
      </c>
      <c r="G78" s="39">
        <v>487820.44809999998</v>
      </c>
      <c r="H78" s="39">
        <v>346.64080000000001</v>
      </c>
      <c r="I78" s="39">
        <v>2.5000000000000001E-3</v>
      </c>
      <c r="J78" s="46">
        <v>0.67979999999999996</v>
      </c>
      <c r="K78" s="42">
        <f>VLOOKUP(TRIM(E78),'Hub coords'!A$89:E$194,4,FALSE)</f>
        <v>487822.16540000006</v>
      </c>
      <c r="L78" s="42">
        <f>VLOOKUP(TRIM(E78),'Hub coords'!A$89:E$194,5,)</f>
        <v>5189140.4065000005</v>
      </c>
      <c r="M78" s="43">
        <f t="shared" si="4"/>
        <v>1.7173000000766478</v>
      </c>
      <c r="N78" s="43">
        <f t="shared" si="5"/>
        <v>2.7260000007227063</v>
      </c>
      <c r="O78" s="43">
        <f t="shared" si="6"/>
        <v>3.2218310468122704</v>
      </c>
      <c r="P78" s="45">
        <f t="shared" si="7"/>
        <v>10.38019529420345</v>
      </c>
    </row>
    <row r="79" spans="1:16" x14ac:dyDescent="0.3">
      <c r="A79" s="39" t="s">
        <v>501</v>
      </c>
      <c r="B79" s="39">
        <v>5187661.4659000002</v>
      </c>
      <c r="C79" s="39">
        <v>556693.19949999999</v>
      </c>
      <c r="D79" s="39">
        <v>533.98009999999999</v>
      </c>
      <c r="E79" s="39" t="s">
        <v>504</v>
      </c>
      <c r="F79" s="39">
        <v>5189140.1097999997</v>
      </c>
      <c r="G79" s="39">
        <v>487735.4326</v>
      </c>
      <c r="H79" s="39">
        <v>334.1773</v>
      </c>
      <c r="I79" s="39">
        <v>1.1999999999999999E-3</v>
      </c>
      <c r="J79" s="46">
        <v>0.71089999999999998</v>
      </c>
      <c r="K79" s="42">
        <f>VLOOKUP(TRIM(E79),'Hub coords'!A$89:E$194,4,FALSE)</f>
        <v>487738.36340000003</v>
      </c>
      <c r="L79" s="42">
        <f>VLOOKUP(TRIM(E79),'Hub coords'!A$89:E$194,5,)</f>
        <v>5189139.6984999999</v>
      </c>
      <c r="M79" s="43">
        <f t="shared" si="4"/>
        <v>2.930800000031013</v>
      </c>
      <c r="N79" s="43">
        <f t="shared" si="5"/>
        <v>-0.41129999980330467</v>
      </c>
      <c r="O79" s="43">
        <f t="shared" si="6"/>
        <v>2.9595196113592466</v>
      </c>
      <c r="P79" s="45">
        <f t="shared" si="7"/>
        <v>8.7587563300199864</v>
      </c>
    </row>
    <row r="80" spans="1:16" x14ac:dyDescent="0.3">
      <c r="A80" s="39" t="s">
        <v>501</v>
      </c>
      <c r="B80" s="39">
        <v>5187661.4659000002</v>
      </c>
      <c r="C80" s="39">
        <v>556693.19949999999</v>
      </c>
      <c r="D80" s="39">
        <v>533.98009999999999</v>
      </c>
      <c r="E80" s="39" t="s">
        <v>506</v>
      </c>
      <c r="F80" s="39">
        <v>5189811.9247000003</v>
      </c>
      <c r="G80" s="39">
        <v>488033.38500000001</v>
      </c>
      <c r="H80" s="39">
        <v>320.67090000000002</v>
      </c>
      <c r="I80" s="39">
        <v>3.5799999999999998E-2</v>
      </c>
      <c r="J80" s="46">
        <v>0.84399999999999997</v>
      </c>
      <c r="K80" s="42">
        <f>VLOOKUP(TRIM(E80),'Hub coords'!A$89:E$194,4,FALSE)</f>
        <v>488032.34240000002</v>
      </c>
      <c r="L80" s="42">
        <f>VLOOKUP(TRIM(E80),'Hub coords'!A$89:E$194,5,)</f>
        <v>5189812.1225000005</v>
      </c>
      <c r="M80" s="43">
        <f t="shared" si="4"/>
        <v>-1.0425999999861233</v>
      </c>
      <c r="N80" s="43">
        <f t="shared" si="5"/>
        <v>0.19780000019818544</v>
      </c>
      <c r="O80" s="43">
        <f t="shared" si="6"/>
        <v>1.0611972484177794</v>
      </c>
      <c r="P80" s="45">
        <f t="shared" si="7"/>
        <v>1.1261396000494661</v>
      </c>
    </row>
    <row r="81" spans="1:16" x14ac:dyDescent="0.3">
      <c r="A81" s="39" t="s">
        <v>501</v>
      </c>
      <c r="B81" s="39">
        <v>5187661.4659000002</v>
      </c>
      <c r="C81" s="39">
        <v>556693.19949999999</v>
      </c>
      <c r="D81" s="39">
        <v>533.98009999999999</v>
      </c>
      <c r="E81" s="39" t="s">
        <v>507</v>
      </c>
      <c r="F81" s="39">
        <v>5189579.9293999998</v>
      </c>
      <c r="G81" s="39">
        <v>487876.16960000002</v>
      </c>
      <c r="H81" s="39">
        <v>338.59769999999997</v>
      </c>
      <c r="I81" s="39">
        <v>5.6399999999999999E-2</v>
      </c>
      <c r="J81" s="46">
        <v>0.70789999999999997</v>
      </c>
      <c r="K81" s="42">
        <f>VLOOKUP(TRIM(E81),'Hub coords'!A$89:E$194,4,FALSE)</f>
        <v>487871.8934</v>
      </c>
      <c r="L81" s="42">
        <f>VLOOKUP(TRIM(E81),'Hub coords'!A$89:E$194,5,)</f>
        <v>5189581.3425000003</v>
      </c>
      <c r="M81" s="43">
        <f t="shared" si="4"/>
        <v>-4.2762000000220723</v>
      </c>
      <c r="N81" s="43">
        <f t="shared" si="5"/>
        <v>1.4131000004708767</v>
      </c>
      <c r="O81" s="43">
        <f t="shared" si="6"/>
        <v>4.5036360922614032</v>
      </c>
      <c r="P81" s="45">
        <f t="shared" si="7"/>
        <v>20.282738051519562</v>
      </c>
    </row>
    <row r="82" spans="1:16" x14ac:dyDescent="0.3">
      <c r="A82" s="39" t="s">
        <v>501</v>
      </c>
      <c r="B82" s="39">
        <v>5187661.4659000002</v>
      </c>
      <c r="C82" s="39">
        <v>556693.19949999999</v>
      </c>
      <c r="D82" s="39">
        <v>533.98009999999999</v>
      </c>
      <c r="E82" s="39" t="s">
        <v>529</v>
      </c>
      <c r="F82" s="39">
        <v>5189657.3746999996</v>
      </c>
      <c r="G82" s="39">
        <v>487875.44270000001</v>
      </c>
      <c r="H82" s="39">
        <v>323.80290000000002</v>
      </c>
      <c r="I82" s="39">
        <v>3.2599999999999997E-2</v>
      </c>
      <c r="J82" s="46">
        <v>0.82420000000000004</v>
      </c>
      <c r="K82" s="42">
        <f>VLOOKUP(TRIM(E82),'Hub coords'!A$89:E$194,4,FALSE)</f>
        <v>487871.70540000004</v>
      </c>
      <c r="L82" s="42">
        <f>VLOOKUP(TRIM(E82),'Hub coords'!A$89:E$194,5,)</f>
        <v>5189657.7755000005</v>
      </c>
      <c r="M82" s="43">
        <f t="shared" si="4"/>
        <v>-3.737299999978859</v>
      </c>
      <c r="N82" s="43">
        <f t="shared" si="5"/>
        <v>0.40080000087618828</v>
      </c>
      <c r="O82" s="43">
        <f t="shared" si="6"/>
        <v>3.7587300954636702</v>
      </c>
      <c r="P82" s="45">
        <f t="shared" si="7"/>
        <v>14.128051930544331</v>
      </c>
    </row>
    <row r="83" spans="1:16" x14ac:dyDescent="0.3">
      <c r="A83" s="39" t="s">
        <v>501</v>
      </c>
      <c r="B83" s="39">
        <v>5187661.4659000002</v>
      </c>
      <c r="C83" s="39">
        <v>556693.19949999999</v>
      </c>
      <c r="D83" s="39">
        <v>533.98009999999999</v>
      </c>
      <c r="E83" s="39" t="s">
        <v>532</v>
      </c>
      <c r="F83" s="39">
        <v>5189728.9653000003</v>
      </c>
      <c r="G83" s="39">
        <v>487873.84869999997</v>
      </c>
      <c r="H83" s="39">
        <v>314.0265</v>
      </c>
      <c r="I83" s="39">
        <v>9.7000000000000003E-3</v>
      </c>
      <c r="J83" s="46">
        <v>0.73160000000000003</v>
      </c>
      <c r="K83" s="42">
        <f>VLOOKUP(TRIM(E83),'Hub coords'!A$89:E$194,4,FALSE)</f>
        <v>487871.66440000001</v>
      </c>
      <c r="L83" s="42">
        <f>VLOOKUP(TRIM(E83),'Hub coords'!A$89:E$194,5,)</f>
        <v>5189733.6025</v>
      </c>
      <c r="M83" s="43">
        <f t="shared" si="4"/>
        <v>-2.1842999999644235</v>
      </c>
      <c r="N83" s="43">
        <f t="shared" si="5"/>
        <v>4.6371999997645617</v>
      </c>
      <c r="O83" s="43">
        <f t="shared" si="6"/>
        <v>5.1258941003166489</v>
      </c>
      <c r="P83" s="45">
        <f t="shared" si="7"/>
        <v>26.274790327661027</v>
      </c>
    </row>
    <row r="84" spans="1:16" x14ac:dyDescent="0.3">
      <c r="A84" s="39" t="s">
        <v>501</v>
      </c>
      <c r="B84" s="39">
        <v>5187661.4659000002</v>
      </c>
      <c r="C84" s="39">
        <v>556693.19949999999</v>
      </c>
      <c r="D84" s="39">
        <v>533.98009999999999</v>
      </c>
      <c r="E84" s="39" t="s">
        <v>531</v>
      </c>
      <c r="F84" s="39">
        <v>5189809.6226000004</v>
      </c>
      <c r="G84" s="39">
        <v>487881.97899999999</v>
      </c>
      <c r="H84" s="39">
        <v>332.73829999999998</v>
      </c>
      <c r="I84" s="39">
        <v>1.0999999999999999E-2</v>
      </c>
      <c r="J84" s="46">
        <v>0.64839999999999998</v>
      </c>
      <c r="K84" s="42">
        <f>VLOOKUP(TRIM(E84),'Hub coords'!A$89:E$194,4,FALSE)</f>
        <v>487872.52740000002</v>
      </c>
      <c r="L84" s="42">
        <f>VLOOKUP(TRIM(E84),'Hub coords'!A$89:E$194,5,)</f>
        <v>5189809.6665000003</v>
      </c>
      <c r="M84" s="43">
        <f t="shared" si="4"/>
        <v>-9.4515999999712221</v>
      </c>
      <c r="N84" s="43">
        <f t="shared" si="5"/>
        <v>4.3899999931454659E-2</v>
      </c>
      <c r="O84" s="43">
        <f t="shared" si="6"/>
        <v>9.4517019509424856</v>
      </c>
      <c r="P84" s="45">
        <f t="shared" si="7"/>
        <v>89.334669769449988</v>
      </c>
    </row>
    <row r="85" spans="1:16" x14ac:dyDescent="0.3">
      <c r="A85" s="39" t="s">
        <v>501</v>
      </c>
      <c r="B85" s="39">
        <v>5187661.4659000002</v>
      </c>
      <c r="C85" s="39">
        <v>556693.19949999999</v>
      </c>
      <c r="D85" s="39">
        <v>533.98009999999999</v>
      </c>
      <c r="E85" s="39" t="s">
        <v>502</v>
      </c>
      <c r="F85" s="39">
        <v>5189942.1700999998</v>
      </c>
      <c r="G85" s="39">
        <v>488018.20199999999</v>
      </c>
      <c r="H85" s="39">
        <v>271.10879999999997</v>
      </c>
      <c r="I85" s="39">
        <v>1.18E-2</v>
      </c>
      <c r="J85" s="46">
        <v>0.91890000000000005</v>
      </c>
      <c r="K85" s="42">
        <f>VLOOKUP(TRIM(E85),'Hub coords'!A$89:E$194,4,FALSE)</f>
        <v>488030.87040000001</v>
      </c>
      <c r="L85" s="42">
        <f>VLOOKUP(TRIM(E85),'Hub coords'!A$89:E$194,5,)</f>
        <v>5189887.7975000003</v>
      </c>
      <c r="M85" s="43">
        <f t="shared" si="4"/>
        <v>12.668400000024121</v>
      </c>
      <c r="N85" s="43">
        <f t="shared" si="5"/>
        <v>-54.372599999420345</v>
      </c>
      <c r="O85" s="43">
        <f t="shared" si="6"/>
        <v>55.828917142083064</v>
      </c>
      <c r="P85" s="45">
        <f t="shared" si="7"/>
        <v>3116.867989257576</v>
      </c>
    </row>
    <row r="86" spans="1:16" x14ac:dyDescent="0.3">
      <c r="A86" s="39" t="s">
        <v>501</v>
      </c>
      <c r="B86" s="39">
        <v>5187661.4659000002</v>
      </c>
      <c r="C86" s="39">
        <v>556693.19949999999</v>
      </c>
      <c r="D86" s="39">
        <v>533.98009999999999</v>
      </c>
      <c r="E86" s="39" t="s">
        <v>528</v>
      </c>
      <c r="F86" s="39">
        <v>5189887.7484999998</v>
      </c>
      <c r="G86" s="39">
        <v>487955.88900000002</v>
      </c>
      <c r="H86" s="39">
        <v>312.89019999999999</v>
      </c>
      <c r="I86" s="39">
        <v>1.0999999999999999E-2</v>
      </c>
      <c r="J86" s="66">
        <v>0.72089999999999999</v>
      </c>
      <c r="K86" s="42">
        <f>VLOOKUP(TRIM(E86),'Hub coords'!A$89:E$194,4,FALSE)</f>
        <v>487953.40240000002</v>
      </c>
      <c r="L86" s="42">
        <f>VLOOKUP(TRIM(E86),'Hub coords'!A$89:E$194,5,)</f>
        <v>5189887.1414999999</v>
      </c>
      <c r="M86" s="43">
        <f t="shared" si="4"/>
        <v>-2.4866000000038184</v>
      </c>
      <c r="N86" s="43">
        <f t="shared" si="5"/>
        <v>-0.60699999984353781</v>
      </c>
      <c r="O86" s="43">
        <f t="shared" si="6"/>
        <v>2.5596149241300035</v>
      </c>
      <c r="P86" s="45">
        <f t="shared" si="7"/>
        <v>6.5516285598290436</v>
      </c>
    </row>
    <row r="87" spans="1:16" x14ac:dyDescent="0.3">
      <c r="A87" s="39" t="s">
        <v>501</v>
      </c>
      <c r="B87" s="39">
        <v>5187661.4659000002</v>
      </c>
      <c r="C87" s="39">
        <v>556693.19949999999</v>
      </c>
      <c r="D87" s="39">
        <v>533.98009999999999</v>
      </c>
      <c r="E87" s="39" t="s">
        <v>527</v>
      </c>
      <c r="F87" s="39">
        <v>5189810.9367000004</v>
      </c>
      <c r="G87" s="39">
        <v>487954.95870000002</v>
      </c>
      <c r="H87" s="39">
        <v>304.5532</v>
      </c>
      <c r="I87" s="39">
        <v>3.1800000000000002E-2</v>
      </c>
      <c r="J87" s="46">
        <v>0.67789999999999995</v>
      </c>
      <c r="K87" s="42">
        <f>VLOOKUP(TRIM(E87),'Hub coords'!A$89:E$194,4,FALSE)</f>
        <v>487954.53240000003</v>
      </c>
      <c r="L87" s="42">
        <f>VLOOKUP(TRIM(E87),'Hub coords'!A$89:E$194,5,)</f>
        <v>5189811.0734999999</v>
      </c>
      <c r="M87" s="43">
        <f t="shared" si="4"/>
        <v>-0.42629999999189749</v>
      </c>
      <c r="N87" s="43">
        <f t="shared" si="5"/>
        <v>0.13679999951273203</v>
      </c>
      <c r="O87" s="43">
        <f t="shared" si="6"/>
        <v>0.44771188264304007</v>
      </c>
      <c r="P87" s="45">
        <f t="shared" si="7"/>
        <v>0.20044592985977527</v>
      </c>
    </row>
    <row r="88" spans="1:16" x14ac:dyDescent="0.3">
      <c r="A88" s="39" t="s">
        <v>501</v>
      </c>
      <c r="B88" s="39">
        <v>5187661.4659000002</v>
      </c>
      <c r="C88" s="39">
        <v>556693.19949999999</v>
      </c>
      <c r="D88" s="39">
        <v>533.98009999999999</v>
      </c>
      <c r="E88" s="39" t="s">
        <v>526</v>
      </c>
      <c r="F88" s="39">
        <v>5189726.2443000004</v>
      </c>
      <c r="G88" s="39">
        <v>487959.05599999998</v>
      </c>
      <c r="H88" s="39">
        <v>318.4862</v>
      </c>
      <c r="I88" s="39">
        <v>7.5300000000000006E-2</v>
      </c>
      <c r="J88" s="46">
        <v>0.81130000000000002</v>
      </c>
      <c r="K88" s="42">
        <f>VLOOKUP(TRIM(E88),'Hub coords'!A$89:E$194,4,FALSE)</f>
        <v>487956.13340000005</v>
      </c>
      <c r="L88" s="42">
        <f>VLOOKUP(TRIM(E88),'Hub coords'!A$89:E$194,5,)</f>
        <v>5189733.8505000006</v>
      </c>
      <c r="M88" s="43">
        <f t="shared" si="4"/>
        <v>-2.9225999999325722</v>
      </c>
      <c r="N88" s="43">
        <f t="shared" si="5"/>
        <v>7.6062000002712011</v>
      </c>
      <c r="O88" s="43">
        <f t="shared" si="6"/>
        <v>8.148366045025929</v>
      </c>
      <c r="P88" s="45">
        <f t="shared" si="7"/>
        <v>66.395869203731493</v>
      </c>
    </row>
    <row r="89" spans="1:16" x14ac:dyDescent="0.3">
      <c r="A89" s="39" t="s">
        <v>501</v>
      </c>
      <c r="B89" s="39">
        <v>5187661.4659000002</v>
      </c>
      <c r="C89" s="39">
        <v>556693.19949999999</v>
      </c>
      <c r="D89" s="39">
        <v>533.98009999999999</v>
      </c>
      <c r="E89" s="39" t="s">
        <v>545</v>
      </c>
      <c r="F89" s="39">
        <v>5189666.5606000004</v>
      </c>
      <c r="G89" s="39">
        <v>487958.217</v>
      </c>
      <c r="H89" s="39">
        <v>328.57729999999998</v>
      </c>
      <c r="I89" s="39">
        <v>1.32E-2</v>
      </c>
      <c r="J89" s="46">
        <v>0.76349999999999996</v>
      </c>
      <c r="K89" s="42">
        <f>VLOOKUP(TRIM(E89),'Hub coords'!A$89:E$194,4,FALSE)</f>
        <v>487956.44140000001</v>
      </c>
      <c r="L89" s="42">
        <f>VLOOKUP(TRIM(E89),'Hub coords'!A$89:E$194,5,)</f>
        <v>5189658.0525000002</v>
      </c>
      <c r="M89" s="43">
        <f t="shared" si="4"/>
        <v>-1.7755999999935739</v>
      </c>
      <c r="N89" s="43">
        <f t="shared" si="5"/>
        <v>-8.5081000002101064</v>
      </c>
      <c r="O89" s="43">
        <f t="shared" si="6"/>
        <v>8.6914050057256222</v>
      </c>
      <c r="P89" s="45">
        <f t="shared" si="7"/>
        <v>75.540520973552404</v>
      </c>
    </row>
    <row r="90" spans="1:16" x14ac:dyDescent="0.3">
      <c r="A90" s="39" t="s">
        <v>501</v>
      </c>
      <c r="B90" s="39">
        <v>5187661.4659000002</v>
      </c>
      <c r="C90" s="39">
        <v>556693.19949999999</v>
      </c>
      <c r="D90" s="39">
        <v>533.98009999999999</v>
      </c>
      <c r="E90" s="39" t="s">
        <v>514</v>
      </c>
      <c r="F90" s="39">
        <v>5189504.0363999996</v>
      </c>
      <c r="G90" s="39">
        <v>487960.04979999998</v>
      </c>
      <c r="H90" s="39">
        <v>322.9135</v>
      </c>
      <c r="I90" s="39">
        <v>1.43E-2</v>
      </c>
      <c r="J90" s="46">
        <v>0.77810000000000001</v>
      </c>
      <c r="K90" s="42">
        <f>VLOOKUP(TRIM(E90),'Hub coords'!A$89:E$194,4,FALSE)</f>
        <v>487956.26340000005</v>
      </c>
      <c r="L90" s="42">
        <f>VLOOKUP(TRIM(E90),'Hub coords'!A$89:E$194,5,)</f>
        <v>5189505.7545000007</v>
      </c>
      <c r="M90" s="43">
        <f t="shared" si="4"/>
        <v>-3.7863999999244697</v>
      </c>
      <c r="N90" s="43">
        <f t="shared" si="5"/>
        <v>1.718100001104176</v>
      </c>
      <c r="O90" s="43">
        <f t="shared" si="6"/>
        <v>4.1579673607692254</v>
      </c>
      <c r="P90" s="45">
        <f t="shared" si="7"/>
        <v>17.288692573222196</v>
      </c>
    </row>
    <row r="91" spans="1:16" x14ac:dyDescent="0.3">
      <c r="L91" s="71" t="s">
        <v>305</v>
      </c>
      <c r="M91" s="71">
        <f>AVERAGE(M58:M90)</f>
        <v>-1.135819252866151</v>
      </c>
      <c r="N91" s="71">
        <f>AVERAGE(N58:N90)</f>
        <v>-0.61542005701498548</v>
      </c>
      <c r="O91" s="71">
        <f>AVERAGE(O58:O90)</f>
        <v>5.2408629315880075</v>
      </c>
    </row>
    <row r="92" spans="1:16" x14ac:dyDescent="0.3">
      <c r="L92" s="41" t="s">
        <v>306</v>
      </c>
      <c r="M92" s="41">
        <f>MAX(M58:M90)</f>
        <v>12.668400000024121</v>
      </c>
      <c r="N92" s="41">
        <f>MAX(N58:N90)</f>
        <v>7.6062000002712011</v>
      </c>
      <c r="O92" s="41">
        <f>MAX(O58:O90)</f>
        <v>55.828917142083064</v>
      </c>
    </row>
    <row r="93" spans="1:16" x14ac:dyDescent="0.3">
      <c r="L93" s="41" t="s">
        <v>307</v>
      </c>
      <c r="M93" s="41">
        <f>MIN(M58:M90)</f>
        <v>-9.4515999999712221</v>
      </c>
      <c r="N93" s="41">
        <f>MIN(N58:N90)</f>
        <v>-54.372599999420345</v>
      </c>
      <c r="O93" s="41">
        <f>MIN(O58:O90)</f>
        <v>0.34309422970774472</v>
      </c>
    </row>
    <row r="94" spans="1:16" x14ac:dyDescent="0.3">
      <c r="L94" s="41" t="s">
        <v>308</v>
      </c>
      <c r="M94" s="41">
        <f>_xlfn.STDEV.S(M58:M90)</f>
        <v>3.7717606313458543</v>
      </c>
      <c r="N94" s="41">
        <f>_xlfn.STDEV.S(N58:N90)</f>
        <v>10.036435879983626</v>
      </c>
      <c r="O94" s="41">
        <f>_xlfn.STDEV.S(O58:O90)</f>
        <v>9.3995864060378853</v>
      </c>
    </row>
    <row r="95" spans="1:16" x14ac:dyDescent="0.3">
      <c r="L95" s="41" t="s">
        <v>309</v>
      </c>
      <c r="M95" s="41"/>
      <c r="N95" s="41"/>
      <c r="O95" s="41">
        <f>SQRT(SUM(P58:P90)/O96)</f>
        <v>10.636800681254346</v>
      </c>
    </row>
    <row r="96" spans="1:16" x14ac:dyDescent="0.3">
      <c r="L96" s="41" t="s">
        <v>310</v>
      </c>
      <c r="M96" s="40"/>
      <c r="N96" s="40"/>
      <c r="O96" s="40">
        <f>COUNT(O58:O90)</f>
        <v>33</v>
      </c>
    </row>
    <row r="99" spans="1:16" x14ac:dyDescent="0.3">
      <c r="A99" s="39" t="s">
        <v>537</v>
      </c>
    </row>
    <row r="100" spans="1:16" x14ac:dyDescent="0.3">
      <c r="A100" s="39" t="s">
        <v>245</v>
      </c>
    </row>
    <row r="101" spans="1:16" x14ac:dyDescent="0.3">
      <c r="A101" s="39" t="s">
        <v>246</v>
      </c>
    </row>
    <row r="102" spans="1:16" x14ac:dyDescent="0.3">
      <c r="A102" s="39" t="s">
        <v>247</v>
      </c>
    </row>
    <row r="103" spans="1:16" x14ac:dyDescent="0.3">
      <c r="A103" s="39" t="s">
        <v>248</v>
      </c>
    </row>
    <row r="104" spans="1:16" x14ac:dyDescent="0.3">
      <c r="A104" s="39" t="s">
        <v>533</v>
      </c>
    </row>
    <row r="105" spans="1:16" x14ac:dyDescent="0.3">
      <c r="A105" s="39" t="s">
        <v>534</v>
      </c>
    </row>
    <row r="106" spans="1:16" x14ac:dyDescent="0.3">
      <c r="A106" s="39" t="s">
        <v>250</v>
      </c>
    </row>
    <row r="107" spans="1:16" x14ac:dyDescent="0.3">
      <c r="A107" s="39" t="s">
        <v>251</v>
      </c>
    </row>
    <row r="108" spans="1:16" x14ac:dyDescent="0.3">
      <c r="A108" s="39" t="s">
        <v>252</v>
      </c>
      <c r="J108" s="46"/>
    </row>
    <row r="109" spans="1:16" x14ac:dyDescent="0.3">
      <c r="A109" s="39" t="s">
        <v>253</v>
      </c>
    </row>
    <row r="110" spans="1:16" x14ac:dyDescent="0.3">
      <c r="A110" s="39" t="s">
        <v>254</v>
      </c>
    </row>
    <row r="112" spans="1:16" ht="43.2" x14ac:dyDescent="0.3">
      <c r="A112" s="39" t="s">
        <v>255</v>
      </c>
      <c r="B112" s="39" t="s">
        <v>256</v>
      </c>
      <c r="C112" s="54" t="s">
        <v>257</v>
      </c>
      <c r="D112" s="54" t="s">
        <v>258</v>
      </c>
      <c r="E112" s="54" t="s">
        <v>538</v>
      </c>
      <c r="F112" s="54" t="s">
        <v>256</v>
      </c>
      <c r="G112" s="54" t="s">
        <v>257</v>
      </c>
      <c r="H112" s="54" t="s">
        <v>258</v>
      </c>
      <c r="I112" s="54" t="s">
        <v>260</v>
      </c>
      <c r="J112" s="54" t="s">
        <v>261</v>
      </c>
      <c r="K112" s="44" t="s">
        <v>390</v>
      </c>
      <c r="L112" s="44" t="s">
        <v>391</v>
      </c>
      <c r="M112" s="44" t="s">
        <v>301</v>
      </c>
      <c r="N112" s="44" t="s">
        <v>302</v>
      </c>
      <c r="O112" s="44" t="s">
        <v>303</v>
      </c>
      <c r="P112" s="45" t="s">
        <v>304</v>
      </c>
    </row>
    <row r="113" spans="1:16" x14ac:dyDescent="0.3">
      <c r="A113" s="39" t="s">
        <v>501</v>
      </c>
      <c r="B113" s="39">
        <v>5187661.4659000002</v>
      </c>
      <c r="C113" s="39">
        <v>556693.19949999999</v>
      </c>
      <c r="D113" s="39">
        <v>533.98009999999999</v>
      </c>
      <c r="E113" s="39" t="s">
        <v>523</v>
      </c>
      <c r="F113" s="39">
        <v>5189791.3768999996</v>
      </c>
      <c r="G113" s="39">
        <v>487963.58370000002</v>
      </c>
      <c r="H113" s="39">
        <v>300.87450000000001</v>
      </c>
      <c r="I113" s="39">
        <v>1.72E-2</v>
      </c>
      <c r="J113" s="46">
        <v>0</v>
      </c>
      <c r="K113" s="42">
        <f>VLOOKUP(TRIM(E113),'Hub coords'!A$89:E$194,4,FALSE)</f>
        <v>487964.06940000004</v>
      </c>
      <c r="L113" s="42">
        <f>VLOOKUP(TRIM(E113),'Hub coords'!A$89:E$194,5,)</f>
        <v>5189790.5725000007</v>
      </c>
      <c r="M113" s="43">
        <f t="shared" ref="M113:M145" si="8">K113-G113</f>
        <v>0.48570000001927838</v>
      </c>
      <c r="N113" s="43">
        <f t="shared" ref="N113:N145" si="9">L113-F113</f>
        <v>-0.80439999885857105</v>
      </c>
      <c r="O113" s="43">
        <f t="shared" ref="O113:O145" si="10">SQRT(M113^2+N113^2)</f>
        <v>0.93966156044737514</v>
      </c>
      <c r="P113" s="45">
        <f t="shared" ref="P113:P145" si="11">O113^2</f>
        <v>0.88296384818239604</v>
      </c>
    </row>
    <row r="114" spans="1:16" x14ac:dyDescent="0.3">
      <c r="A114" s="39" t="s">
        <v>501</v>
      </c>
      <c r="B114" s="39">
        <v>5187661.4659000002</v>
      </c>
      <c r="C114" s="39">
        <v>556693.19949999999</v>
      </c>
      <c r="D114" s="39">
        <v>533.98009999999999</v>
      </c>
      <c r="E114" s="39" t="s">
        <v>522</v>
      </c>
      <c r="F114" s="39">
        <v>5189684.6355999997</v>
      </c>
      <c r="G114" s="39">
        <v>487974.60249999998</v>
      </c>
      <c r="H114" s="39">
        <v>303.62860000000001</v>
      </c>
      <c r="I114" s="39">
        <v>1.4500000000000001E-2</v>
      </c>
      <c r="J114" s="66">
        <v>0</v>
      </c>
      <c r="K114" s="42">
        <f>VLOOKUP(TRIM(E114),'Hub coords'!A$89:E$194,4,FALSE)</f>
        <v>487977.93940000003</v>
      </c>
      <c r="L114" s="42">
        <f>VLOOKUP(TRIM(E114),'Hub coords'!A$89:E$194,5,)</f>
        <v>5189689.1184999999</v>
      </c>
      <c r="M114" s="43">
        <f t="shared" si="8"/>
        <v>3.3369000000529923</v>
      </c>
      <c r="N114" s="43">
        <f t="shared" si="9"/>
        <v>4.4829000001773238</v>
      </c>
      <c r="O114" s="43">
        <f t="shared" si="10"/>
        <v>5.588496579755911</v>
      </c>
      <c r="P114" s="45">
        <f t="shared" si="11"/>
        <v>31.231294021943516</v>
      </c>
    </row>
    <row r="115" spans="1:16" x14ac:dyDescent="0.3">
      <c r="A115" s="39" t="s">
        <v>501</v>
      </c>
      <c r="B115" s="39">
        <v>5187661.4659000002</v>
      </c>
      <c r="C115" s="39">
        <v>556693.19949999999</v>
      </c>
      <c r="D115" s="39">
        <v>533.98009999999999</v>
      </c>
      <c r="E115" s="39" t="s">
        <v>525</v>
      </c>
      <c r="F115" s="39">
        <v>5189684.25</v>
      </c>
      <c r="G115" s="39">
        <v>487923.40840000001</v>
      </c>
      <c r="H115" s="39">
        <v>306.8424</v>
      </c>
      <c r="I115" s="39">
        <v>1.23E-2</v>
      </c>
      <c r="J115" s="46">
        <v>0</v>
      </c>
      <c r="K115" s="42">
        <f>VLOOKUP(TRIM(E115),'Hub coords'!A$89:E$194,4,FALSE)</f>
        <v>487922.22340000002</v>
      </c>
      <c r="L115" s="42">
        <f>VLOOKUP(TRIM(E115),'Hub coords'!A$89:E$194,5,)</f>
        <v>5189684.0785000008</v>
      </c>
      <c r="M115" s="43">
        <f t="shared" si="8"/>
        <v>-1.1849999999976717</v>
      </c>
      <c r="N115" s="43">
        <f t="shared" si="9"/>
        <v>-0.17149999924004078</v>
      </c>
      <c r="O115" s="43">
        <f t="shared" si="10"/>
        <v>1.1973459189949309</v>
      </c>
      <c r="P115" s="45">
        <f t="shared" si="11"/>
        <v>1.4336372497338157</v>
      </c>
    </row>
    <row r="116" spans="1:16" x14ac:dyDescent="0.3">
      <c r="A116" s="39" t="s">
        <v>501</v>
      </c>
      <c r="B116" s="39">
        <v>5187661.4659000002</v>
      </c>
      <c r="C116" s="39">
        <v>556693.19949999999</v>
      </c>
      <c r="D116" s="39">
        <v>533.98009999999999</v>
      </c>
      <c r="E116" s="39" t="s">
        <v>524</v>
      </c>
      <c r="F116" s="39">
        <v>5189669.7215999998</v>
      </c>
      <c r="G116" s="39">
        <v>487873.27289999998</v>
      </c>
      <c r="H116" s="39">
        <v>310.87279999999998</v>
      </c>
      <c r="I116" s="39">
        <v>1.55E-2</v>
      </c>
      <c r="J116" s="46">
        <v>0</v>
      </c>
      <c r="K116" s="42">
        <f>VLOOKUP(TRIM(E116),'Hub coords'!A$89:E$194,4,FALSE)</f>
        <v>487870.81840000005</v>
      </c>
      <c r="L116" s="42">
        <f>VLOOKUP(TRIM(E116),'Hub coords'!A$89:E$194,5,)</f>
        <v>5189669.9745000005</v>
      </c>
      <c r="M116" s="43">
        <f t="shared" si="8"/>
        <v>-2.4544999999343418</v>
      </c>
      <c r="N116" s="43">
        <f t="shared" si="9"/>
        <v>0.25290000066161156</v>
      </c>
      <c r="O116" s="43">
        <f t="shared" si="10"/>
        <v>2.4674944093173394</v>
      </c>
      <c r="P116" s="45">
        <f t="shared" si="11"/>
        <v>6.0885286600123258</v>
      </c>
    </row>
    <row r="117" spans="1:16" x14ac:dyDescent="0.3">
      <c r="A117" s="39" t="s">
        <v>501</v>
      </c>
      <c r="B117" s="39">
        <v>5187661.4659000002</v>
      </c>
      <c r="C117" s="39">
        <v>556693.19949999999</v>
      </c>
      <c r="D117" s="39">
        <v>533.98009999999999</v>
      </c>
      <c r="E117" s="39" t="s">
        <v>521</v>
      </c>
      <c r="F117" s="39">
        <v>5189743.1127000004</v>
      </c>
      <c r="G117" s="39">
        <v>487868.31689999998</v>
      </c>
      <c r="H117" s="39">
        <v>310.75709999999998</v>
      </c>
      <c r="I117" s="39">
        <v>1.24E-2</v>
      </c>
      <c r="J117" s="46">
        <v>0</v>
      </c>
      <c r="K117" s="42">
        <f>VLOOKUP(TRIM(E117),'Hub coords'!A$89:E$194,4,FALSE)</f>
        <v>487867.99840000004</v>
      </c>
      <c r="L117" s="42">
        <f>VLOOKUP(TRIM(E117),'Hub coords'!A$89:E$194,5,)</f>
        <v>5189743.4675000003</v>
      </c>
      <c r="M117" s="43">
        <f t="shared" si="8"/>
        <v>-0.31849999993573874</v>
      </c>
      <c r="N117" s="43">
        <f t="shared" si="9"/>
        <v>0.35479999985545874</v>
      </c>
      <c r="O117" s="43">
        <f t="shared" si="10"/>
        <v>0.47678641953866419</v>
      </c>
      <c r="P117" s="45">
        <f t="shared" si="11"/>
        <v>0.22732528985649911</v>
      </c>
    </row>
    <row r="118" spans="1:16" x14ac:dyDescent="0.3">
      <c r="A118" s="39" t="s">
        <v>501</v>
      </c>
      <c r="B118" s="39">
        <v>5187661.4659000002</v>
      </c>
      <c r="C118" s="39">
        <v>556693.19949999999</v>
      </c>
      <c r="D118" s="39">
        <v>533.98009999999999</v>
      </c>
      <c r="E118" s="39" t="s">
        <v>518</v>
      </c>
      <c r="F118" s="39">
        <v>5189786.8728</v>
      </c>
      <c r="G118" s="39">
        <v>487857.3664</v>
      </c>
      <c r="H118" s="39">
        <v>318.90010000000001</v>
      </c>
      <c r="I118" s="39">
        <v>1.3299999999999999E-2</v>
      </c>
      <c r="J118" s="46">
        <v>0</v>
      </c>
      <c r="K118" s="42">
        <f>VLOOKUP(TRIM(E118),'Hub coords'!A$89:E$194,4,FALSE)</f>
        <v>487856.82940000005</v>
      </c>
      <c r="L118" s="42">
        <f>VLOOKUP(TRIM(E118),'Hub coords'!A$89:E$194,5,)</f>
        <v>5189786.1225000005</v>
      </c>
      <c r="M118" s="43">
        <f t="shared" si="8"/>
        <v>-0.53699999995296821</v>
      </c>
      <c r="N118" s="43">
        <f t="shared" si="9"/>
        <v>-0.75029999949038029</v>
      </c>
      <c r="O118" s="43">
        <f t="shared" si="10"/>
        <v>0.92266954495352915</v>
      </c>
      <c r="P118" s="45">
        <f t="shared" si="11"/>
        <v>0.85131908918475252</v>
      </c>
    </row>
    <row r="119" spans="1:16" x14ac:dyDescent="0.3">
      <c r="A119" s="39" t="s">
        <v>501</v>
      </c>
      <c r="B119" s="39">
        <v>5187661.4659000002</v>
      </c>
      <c r="C119" s="39">
        <v>556693.19949999999</v>
      </c>
      <c r="D119" s="39">
        <v>533.98009999999999</v>
      </c>
      <c r="E119" s="39" t="s">
        <v>517</v>
      </c>
      <c r="F119" s="39">
        <v>5189805.4263000004</v>
      </c>
      <c r="G119" s="39">
        <v>487839.55200000003</v>
      </c>
      <c r="H119" s="39">
        <v>325.07589999999999</v>
      </c>
      <c r="I119" s="39">
        <v>1.52E-2</v>
      </c>
      <c r="J119" s="46">
        <v>0</v>
      </c>
      <c r="K119" s="42">
        <f>VLOOKUP(TRIM(E119),'Hub coords'!A$89:E$194,4,FALSE)</f>
        <v>487836.50140000001</v>
      </c>
      <c r="L119" s="42">
        <f>VLOOKUP(TRIM(E119),'Hub coords'!A$89:E$194,5,)</f>
        <v>5189807.4275000002</v>
      </c>
      <c r="M119" s="43">
        <f t="shared" si="8"/>
        <v>-3.0506000000168569</v>
      </c>
      <c r="N119" s="43">
        <f t="shared" si="9"/>
        <v>2.0011999998241663</v>
      </c>
      <c r="O119" s="43">
        <f t="shared" si="10"/>
        <v>3.6484190822052081</v>
      </c>
      <c r="P119" s="45">
        <f t="shared" si="11"/>
        <v>13.310961799399093</v>
      </c>
    </row>
    <row r="120" spans="1:16" x14ac:dyDescent="0.3">
      <c r="A120" s="39" t="s">
        <v>501</v>
      </c>
      <c r="B120" s="39">
        <v>5187661.4659000002</v>
      </c>
      <c r="C120" s="39">
        <v>556693.19949999999</v>
      </c>
      <c r="D120" s="39">
        <v>533.98009999999999</v>
      </c>
      <c r="E120" s="39" t="s">
        <v>520</v>
      </c>
      <c r="F120" s="39">
        <v>5189846.4636000004</v>
      </c>
      <c r="G120" s="39">
        <v>487849.15460000001</v>
      </c>
      <c r="H120" s="39">
        <v>319.3152</v>
      </c>
      <c r="I120" s="39">
        <v>1.6400000000000001E-2</v>
      </c>
      <c r="J120" s="46">
        <v>0</v>
      </c>
      <c r="K120" s="42">
        <f>VLOOKUP(TRIM(E120),'Hub coords'!A$89:E$194,4,FALSE)</f>
        <v>487852.91840000002</v>
      </c>
      <c r="L120" s="42">
        <f>VLOOKUP(TRIM(E120),'Hub coords'!A$89:E$194,5,)</f>
        <v>5189849.3285000008</v>
      </c>
      <c r="M120" s="43">
        <f t="shared" si="8"/>
        <v>3.7638000000151806</v>
      </c>
      <c r="N120" s="43">
        <f t="shared" si="9"/>
        <v>2.8649000003933907</v>
      </c>
      <c r="O120" s="43">
        <f t="shared" si="10"/>
        <v>4.7300996239369342</v>
      </c>
      <c r="P120" s="45">
        <f t="shared" si="11"/>
        <v>22.373842452368326</v>
      </c>
    </row>
    <row r="121" spans="1:16" x14ac:dyDescent="0.3">
      <c r="A121" s="39" t="s">
        <v>501</v>
      </c>
      <c r="B121" s="39">
        <v>5187661.4659000002</v>
      </c>
      <c r="C121" s="39">
        <v>556693.19949999999</v>
      </c>
      <c r="D121" s="39">
        <v>533.98009999999999</v>
      </c>
      <c r="E121" s="39" t="s">
        <v>505</v>
      </c>
      <c r="F121" s="39">
        <v>5189604.7618000004</v>
      </c>
      <c r="G121" s="39">
        <v>487821.92349999998</v>
      </c>
      <c r="H121" s="39">
        <v>318.67649999999998</v>
      </c>
      <c r="I121" s="39">
        <v>1.2800000000000001E-2</v>
      </c>
      <c r="J121" s="46">
        <v>0</v>
      </c>
      <c r="K121" s="42">
        <f>VLOOKUP(TRIM(E121),'Hub coords'!A$89:E$194,4,FALSE)</f>
        <v>487820.15140000003</v>
      </c>
      <c r="L121" s="42">
        <f>VLOOKUP(TRIM(E121),'Hub coords'!A$89:E$194,5,)</f>
        <v>5189605.0755000003</v>
      </c>
      <c r="M121" s="43">
        <f t="shared" si="8"/>
        <v>-1.7720999999437481</v>
      </c>
      <c r="N121" s="43">
        <f t="shared" si="9"/>
        <v>0.3136999998241663</v>
      </c>
      <c r="O121" s="43">
        <f t="shared" si="10"/>
        <v>1.7996516606527813</v>
      </c>
      <c r="P121" s="45">
        <f t="shared" si="11"/>
        <v>3.2387460996903132</v>
      </c>
    </row>
    <row r="122" spans="1:16" x14ac:dyDescent="0.3">
      <c r="A122" s="39" t="s">
        <v>501</v>
      </c>
      <c r="B122" s="39">
        <v>5187661.4659000002</v>
      </c>
      <c r="C122" s="39">
        <v>556693.19949999999</v>
      </c>
      <c r="D122" s="39">
        <v>533.98009999999999</v>
      </c>
      <c r="E122" s="39" t="s">
        <v>511</v>
      </c>
      <c r="F122" s="39">
        <v>5189563.6207999997</v>
      </c>
      <c r="G122" s="39">
        <v>487836.9669</v>
      </c>
      <c r="H122" s="39">
        <v>319.8415</v>
      </c>
      <c r="I122" s="39">
        <v>1.2E-2</v>
      </c>
      <c r="J122" s="46">
        <v>0</v>
      </c>
      <c r="K122" s="42">
        <f>VLOOKUP(TRIM(E122),'Hub coords'!A$89:E$194,4,FALSE)</f>
        <v>487837.50940000004</v>
      </c>
      <c r="L122" s="42">
        <f>VLOOKUP(TRIM(E122),'Hub coords'!A$89:E$194,5,)</f>
        <v>5189563.5465000002</v>
      </c>
      <c r="M122" s="43">
        <f t="shared" si="8"/>
        <v>0.54250000003958121</v>
      </c>
      <c r="N122" s="43">
        <f t="shared" si="9"/>
        <v>-7.4299999512732029E-2</v>
      </c>
      <c r="O122" s="43">
        <f t="shared" si="10"/>
        <v>0.54756437061822938</v>
      </c>
      <c r="P122" s="45">
        <f t="shared" si="11"/>
        <v>0.29982673997053766</v>
      </c>
    </row>
    <row r="123" spans="1:16" x14ac:dyDescent="0.3">
      <c r="A123" s="39" t="s">
        <v>501</v>
      </c>
      <c r="B123" s="39">
        <v>5187661.4659000002</v>
      </c>
      <c r="C123" s="39">
        <v>556693.19949999999</v>
      </c>
      <c r="D123" s="39">
        <v>533.98009999999999</v>
      </c>
      <c r="E123" s="39" t="s">
        <v>508</v>
      </c>
      <c r="F123" s="39">
        <v>5189499.4691000003</v>
      </c>
      <c r="G123" s="39">
        <v>487965.80780000001</v>
      </c>
      <c r="H123" s="39">
        <v>316.11320000000001</v>
      </c>
      <c r="I123" s="39">
        <v>1.5299999999999999E-2</v>
      </c>
      <c r="J123" s="46">
        <v>0</v>
      </c>
      <c r="K123" s="42">
        <f>VLOOKUP(TRIM(E123),'Hub coords'!A$89:E$194,4,FALSE)</f>
        <v>487966.29640000005</v>
      </c>
      <c r="L123" s="42">
        <f>VLOOKUP(TRIM(E123),'Hub coords'!A$89:E$194,5,)</f>
        <v>5189499.7715000007</v>
      </c>
      <c r="M123" s="43">
        <f t="shared" si="8"/>
        <v>0.48860000004060566</v>
      </c>
      <c r="N123" s="43">
        <f t="shared" si="9"/>
        <v>0.30240000039339066</v>
      </c>
      <c r="O123" s="43">
        <f t="shared" si="10"/>
        <v>0.57460918916912784</v>
      </c>
      <c r="P123" s="45">
        <f t="shared" si="11"/>
        <v>0.33017572027760256</v>
      </c>
    </row>
    <row r="124" spans="1:16" x14ac:dyDescent="0.3">
      <c r="A124" s="39" t="s">
        <v>501</v>
      </c>
      <c r="B124" s="39">
        <v>5187661.4659000002</v>
      </c>
      <c r="C124" s="39">
        <v>556693.19949999999</v>
      </c>
      <c r="D124" s="39">
        <v>533.98009999999999</v>
      </c>
      <c r="E124" s="39" t="s">
        <v>519</v>
      </c>
      <c r="F124" s="39">
        <v>5189534.6205000002</v>
      </c>
      <c r="G124" s="39">
        <v>488066.22940000001</v>
      </c>
      <c r="H124" s="39">
        <v>318.2953</v>
      </c>
      <c r="I124" s="39">
        <v>1.4999999999999999E-2</v>
      </c>
      <c r="J124" s="46">
        <v>0</v>
      </c>
      <c r="K124" s="42">
        <f>VLOOKUP(TRIM(E124),'Hub coords'!A$89:E$194,4,FALSE)</f>
        <v>488065.66940000001</v>
      </c>
      <c r="L124" s="42">
        <f>VLOOKUP(TRIM(E124),'Hub coords'!A$89:E$194,5,)</f>
        <v>5189534.6405000007</v>
      </c>
      <c r="M124" s="43">
        <f t="shared" si="8"/>
        <v>-0.55999999999767169</v>
      </c>
      <c r="N124" s="43">
        <f t="shared" si="9"/>
        <v>2.0000000484287739E-2</v>
      </c>
      <c r="O124" s="43">
        <f t="shared" si="10"/>
        <v>0.5603570290598342</v>
      </c>
      <c r="P124" s="45">
        <f t="shared" si="11"/>
        <v>0.31400000001676387</v>
      </c>
    </row>
    <row r="125" spans="1:16" x14ac:dyDescent="0.3">
      <c r="A125" s="39" t="s">
        <v>501</v>
      </c>
      <c r="B125" s="39">
        <v>5187661.4659000002</v>
      </c>
      <c r="C125" s="39">
        <v>556693.19949999999</v>
      </c>
      <c r="D125" s="39">
        <v>533.98009999999999</v>
      </c>
      <c r="E125" s="39" t="s">
        <v>509</v>
      </c>
      <c r="F125" s="39">
        <v>5189579.9232000001</v>
      </c>
      <c r="G125" s="39">
        <v>488004.94020000001</v>
      </c>
      <c r="H125" s="39">
        <v>315.4907</v>
      </c>
      <c r="I125" s="39">
        <v>2.12E-2</v>
      </c>
      <c r="J125" s="46">
        <v>0</v>
      </c>
      <c r="K125" s="42">
        <f>VLOOKUP(TRIM(E125),'Hub coords'!A$89:E$194,4,FALSE)</f>
        <v>488003.82940000005</v>
      </c>
      <c r="L125" s="42">
        <f>VLOOKUP(TRIM(E125),'Hub coords'!A$89:E$194,5,)</f>
        <v>5189582.0975000001</v>
      </c>
      <c r="M125" s="43">
        <f t="shared" si="8"/>
        <v>-1.1107999999658205</v>
      </c>
      <c r="N125" s="43">
        <f t="shared" si="9"/>
        <v>2.1743000000715256</v>
      </c>
      <c r="O125" s="43">
        <f t="shared" si="10"/>
        <v>2.4416095368086812</v>
      </c>
      <c r="P125" s="45">
        <f t="shared" si="11"/>
        <v>5.9614571302351029</v>
      </c>
    </row>
    <row r="126" spans="1:16" x14ac:dyDescent="0.3">
      <c r="A126" s="39" t="s">
        <v>501</v>
      </c>
      <c r="B126" s="39">
        <v>5187661.4659000002</v>
      </c>
      <c r="C126" s="39">
        <v>556693.19949999999</v>
      </c>
      <c r="D126" s="39">
        <v>533.98009999999999</v>
      </c>
      <c r="E126" s="39" t="s">
        <v>512</v>
      </c>
      <c r="F126" s="39">
        <v>5189806.2688999996</v>
      </c>
      <c r="G126" s="39">
        <v>488061.1458</v>
      </c>
      <c r="H126" s="39">
        <v>300.62290000000002</v>
      </c>
      <c r="I126" s="39">
        <v>1.2699999999999999E-2</v>
      </c>
      <c r="J126" s="46">
        <v>0</v>
      </c>
      <c r="K126" s="42">
        <f>VLOOKUP(TRIM(E126),'Hub coords'!A$89:E$194,4,FALSE)</f>
        <v>488059.60840000003</v>
      </c>
      <c r="L126" s="42">
        <f>VLOOKUP(TRIM(E126),'Hub coords'!A$89:E$194,5,)</f>
        <v>5189806.1515000006</v>
      </c>
      <c r="M126" s="43">
        <f t="shared" si="8"/>
        <v>-1.5373999999719672</v>
      </c>
      <c r="N126" s="43">
        <f t="shared" si="9"/>
        <v>-0.11739999894052744</v>
      </c>
      <c r="O126" s="43">
        <f t="shared" si="10"/>
        <v>1.5418759741513066</v>
      </c>
      <c r="P126" s="45">
        <f t="shared" si="11"/>
        <v>2.377381519665041</v>
      </c>
    </row>
    <row r="127" spans="1:16" x14ac:dyDescent="0.3">
      <c r="A127" s="39" t="s">
        <v>501</v>
      </c>
      <c r="B127" s="39">
        <v>5187661.4659000002</v>
      </c>
      <c r="C127" s="39">
        <v>556693.19949999999</v>
      </c>
      <c r="D127" s="39">
        <v>533.98009999999999</v>
      </c>
      <c r="E127" s="39" t="s">
        <v>515</v>
      </c>
      <c r="F127" s="39">
        <v>5189816.2951999996</v>
      </c>
      <c r="G127" s="39">
        <v>488049.57630000002</v>
      </c>
      <c r="H127" s="39">
        <v>297.23779999999999</v>
      </c>
      <c r="I127" s="39">
        <v>1.2699999999999999E-2</v>
      </c>
      <c r="J127" s="46">
        <v>0</v>
      </c>
      <c r="K127" s="42">
        <f>VLOOKUP(TRIM(E127),'Hub coords'!A$89:E$194,4,FALSE)</f>
        <v>488048.62240000005</v>
      </c>
      <c r="L127" s="42">
        <f>VLOOKUP(TRIM(E127),'Hub coords'!A$89:E$194,5,)</f>
        <v>5189815.9575000005</v>
      </c>
      <c r="M127" s="43">
        <f t="shared" si="8"/>
        <v>-0.95389999996405095</v>
      </c>
      <c r="N127" s="43">
        <f t="shared" si="9"/>
        <v>-0.33769999910145998</v>
      </c>
      <c r="O127" s="43">
        <f t="shared" si="10"/>
        <v>1.0119122982376201</v>
      </c>
      <c r="P127" s="45">
        <f t="shared" si="11"/>
        <v>1.0239664993245421</v>
      </c>
    </row>
    <row r="128" spans="1:16" x14ac:dyDescent="0.3">
      <c r="A128" s="39" t="s">
        <v>501</v>
      </c>
      <c r="B128" s="39">
        <v>5187661.4659000002</v>
      </c>
      <c r="C128" s="39">
        <v>556693.19949999999</v>
      </c>
      <c r="D128" s="39">
        <v>533.98009999999999</v>
      </c>
      <c r="E128" s="39" t="s">
        <v>516</v>
      </c>
      <c r="F128" s="39">
        <v>5189165.8698000005</v>
      </c>
      <c r="G128" s="39">
        <v>487756.50530000002</v>
      </c>
      <c r="H128" s="39">
        <v>339.03300000000002</v>
      </c>
      <c r="I128" s="39">
        <v>1.26E-2</v>
      </c>
      <c r="J128" s="46">
        <v>0</v>
      </c>
      <c r="K128" s="42">
        <f>VLOOKUP(TRIM(E128),'Hub coords'!A$89:E$194,4,FALSE)</f>
        <v>487756.00940000004</v>
      </c>
      <c r="L128" s="42">
        <f>VLOOKUP(TRIM(E128),'Hub coords'!A$89:E$194,5,)</f>
        <v>5189165.6335000005</v>
      </c>
      <c r="M128" s="43">
        <f t="shared" si="8"/>
        <v>-0.49589999997988343</v>
      </c>
      <c r="N128" s="43">
        <f t="shared" si="9"/>
        <v>-0.23629999998956919</v>
      </c>
      <c r="O128" s="43">
        <f t="shared" si="10"/>
        <v>0.54932185463088834</v>
      </c>
      <c r="P128" s="45">
        <f t="shared" si="11"/>
        <v>0.30175449997511883</v>
      </c>
    </row>
    <row r="129" spans="1:16" x14ac:dyDescent="0.3">
      <c r="A129" s="39" t="s">
        <v>501</v>
      </c>
      <c r="B129" s="39">
        <v>5187661.4659000002</v>
      </c>
      <c r="C129" s="39">
        <v>556693.19949999999</v>
      </c>
      <c r="D129" s="39">
        <v>533.98009999999999</v>
      </c>
      <c r="E129" s="39" t="s">
        <v>513</v>
      </c>
      <c r="F129" s="39">
        <v>5189845.2677999996</v>
      </c>
      <c r="G129" s="39">
        <v>488054.18369999999</v>
      </c>
      <c r="H129" s="39">
        <v>293.13909999999998</v>
      </c>
      <c r="I129" s="39">
        <v>1.7399999999999999E-2</v>
      </c>
      <c r="J129" s="46">
        <v>0</v>
      </c>
      <c r="K129" s="42">
        <f>VLOOKUP(TRIM(E129),'Hub coords'!A$89:E$194,4,FALSE)</f>
        <v>488047.29640000005</v>
      </c>
      <c r="L129" s="42">
        <f>VLOOKUP(TRIM(E129),'Hub coords'!A$89:E$194,5,)</f>
        <v>5189841.7215</v>
      </c>
      <c r="M129" s="43">
        <f t="shared" si="8"/>
        <v>-6.8872999999439344</v>
      </c>
      <c r="N129" s="43">
        <f t="shared" si="9"/>
        <v>-3.5462999995797873</v>
      </c>
      <c r="O129" s="43">
        <f t="shared" si="10"/>
        <v>7.7466860641339608</v>
      </c>
      <c r="P129" s="45">
        <f t="shared" si="11"/>
        <v>60.011144976247316</v>
      </c>
    </row>
    <row r="130" spans="1:16" x14ac:dyDescent="0.3">
      <c r="A130" s="39" t="s">
        <v>501</v>
      </c>
      <c r="B130" s="39">
        <v>5187661.4659000002</v>
      </c>
      <c r="C130" s="39">
        <v>556693.19949999999</v>
      </c>
      <c r="D130" s="39">
        <v>533.98009999999999</v>
      </c>
      <c r="E130" s="39" t="s">
        <v>554</v>
      </c>
      <c r="F130" s="39">
        <v>5189867.1857000003</v>
      </c>
      <c r="G130" s="39">
        <v>488016.11479999998</v>
      </c>
      <c r="H130" s="39">
        <v>299.26940000000002</v>
      </c>
      <c r="I130" s="39">
        <v>1.26E-2</v>
      </c>
      <c r="J130" s="66">
        <v>0</v>
      </c>
      <c r="K130" s="42">
        <f>VLOOKUP(TRIM(E130),'Hub coords'!A$89:E$194,4,FALSE)</f>
        <v>488015.69576465449</v>
      </c>
      <c r="L130" s="42">
        <f>VLOOKUP(TRIM(E130),'Hub coords'!A$89:E$194,5,)</f>
        <v>5189870.846538106</v>
      </c>
      <c r="M130" s="43">
        <f t="shared" si="8"/>
        <v>-0.41903534549055621</v>
      </c>
      <c r="N130" s="43">
        <f t="shared" si="9"/>
        <v>3.6608381057158113</v>
      </c>
      <c r="O130" s="43">
        <f t="shared" si="10"/>
        <v>3.6847423596543787</v>
      </c>
      <c r="P130" s="45">
        <f t="shared" si="11"/>
        <v>13.577326257031318</v>
      </c>
    </row>
    <row r="131" spans="1:16" x14ac:dyDescent="0.3">
      <c r="A131" s="39" t="s">
        <v>501</v>
      </c>
      <c r="B131" s="39">
        <v>5187661.4659000002</v>
      </c>
      <c r="C131" s="39">
        <v>556693.19949999999</v>
      </c>
      <c r="D131" s="39">
        <v>533.98009999999999</v>
      </c>
      <c r="E131" s="39" t="s">
        <v>510</v>
      </c>
      <c r="F131" s="39">
        <v>5189137.2505000001</v>
      </c>
      <c r="G131" s="39">
        <v>487770.39159999997</v>
      </c>
      <c r="H131" s="39">
        <v>335.233</v>
      </c>
      <c r="I131" s="39">
        <v>1.5100000000000001E-2</v>
      </c>
      <c r="J131" s="46">
        <v>0</v>
      </c>
      <c r="K131" s="42">
        <f>VLOOKUP(TRIM(E131),'Hub coords'!A$89:E$194,4,FALSE)</f>
        <v>487770.48440000002</v>
      </c>
      <c r="L131" s="42">
        <f>VLOOKUP(TRIM(E131),'Hub coords'!A$89:E$194,5,)</f>
        <v>5189137.1405000007</v>
      </c>
      <c r="M131" s="43">
        <f t="shared" si="8"/>
        <v>9.2800000042188913E-2</v>
      </c>
      <c r="N131" s="43">
        <f t="shared" si="9"/>
        <v>-0.10999999940395355</v>
      </c>
      <c r="O131" s="43">
        <f t="shared" si="10"/>
        <v>0.14391608623326319</v>
      </c>
      <c r="P131" s="45">
        <f t="shared" si="11"/>
        <v>2.0711839876700045E-2</v>
      </c>
    </row>
    <row r="132" spans="1:16" x14ac:dyDescent="0.3">
      <c r="A132" s="39" t="s">
        <v>501</v>
      </c>
      <c r="B132" s="39">
        <v>5187661.4659000002</v>
      </c>
      <c r="C132" s="39">
        <v>556693.19949999999</v>
      </c>
      <c r="D132" s="39">
        <v>533.98009999999999</v>
      </c>
      <c r="E132" s="39" t="s">
        <v>530</v>
      </c>
      <c r="F132" s="39">
        <v>5189852.9231000002</v>
      </c>
      <c r="G132" s="39">
        <v>487977.54129999998</v>
      </c>
      <c r="H132" s="39">
        <v>313.18310000000002</v>
      </c>
      <c r="I132" s="39">
        <v>1.18E-2</v>
      </c>
      <c r="J132" s="46">
        <v>0</v>
      </c>
      <c r="K132" s="42">
        <f>VLOOKUP(TRIM(E132),'Hub coords'!A$89:E$194,4,FALSE)</f>
        <v>487975.32740000001</v>
      </c>
      <c r="L132" s="42">
        <f>VLOOKUP(TRIM(E132),'Hub coords'!A$89:E$194,5,)</f>
        <v>5189856.6405000007</v>
      </c>
      <c r="M132" s="43">
        <f t="shared" si="8"/>
        <v>-2.2138999999733642</v>
      </c>
      <c r="N132" s="43">
        <f t="shared" si="9"/>
        <v>3.7174000004306436</v>
      </c>
      <c r="O132" s="43">
        <f t="shared" si="10"/>
        <v>4.3267096011962494</v>
      </c>
      <c r="P132" s="45">
        <f t="shared" si="11"/>
        <v>18.720415973083806</v>
      </c>
    </row>
    <row r="133" spans="1:16" x14ac:dyDescent="0.3">
      <c r="A133" s="39" t="s">
        <v>501</v>
      </c>
      <c r="B133" s="39">
        <v>5187661.4659000002</v>
      </c>
      <c r="C133" s="39">
        <v>556693.19949999999</v>
      </c>
      <c r="D133" s="39">
        <v>533.98009999999999</v>
      </c>
      <c r="E133" s="39" t="s">
        <v>503</v>
      </c>
      <c r="F133" s="39">
        <v>5189139.9979999997</v>
      </c>
      <c r="G133" s="39">
        <v>487821.3665</v>
      </c>
      <c r="H133" s="39">
        <v>336.16570000000002</v>
      </c>
      <c r="I133" s="39">
        <v>1.5599999999999999E-2</v>
      </c>
      <c r="J133" s="46">
        <v>0</v>
      </c>
      <c r="K133" s="42">
        <f>VLOOKUP(TRIM(E133),'Hub coords'!A$89:E$194,4,FALSE)</f>
        <v>487822.16540000006</v>
      </c>
      <c r="L133" s="42">
        <f>VLOOKUP(TRIM(E133),'Hub coords'!A$89:E$194,5,)</f>
        <v>5189140.4065000005</v>
      </c>
      <c r="M133" s="43">
        <f t="shared" si="8"/>
        <v>0.79890000005252659</v>
      </c>
      <c r="N133" s="43">
        <f t="shared" si="9"/>
        <v>0.40850000083446503</v>
      </c>
      <c r="O133" s="43">
        <f t="shared" si="10"/>
        <v>0.89728114923121216</v>
      </c>
      <c r="P133" s="45">
        <f t="shared" si="11"/>
        <v>0.8051134607656848</v>
      </c>
    </row>
    <row r="134" spans="1:16" x14ac:dyDescent="0.3">
      <c r="A134" s="39" t="s">
        <v>501</v>
      </c>
      <c r="B134" s="39">
        <v>5187661.4659000002</v>
      </c>
      <c r="C134" s="39">
        <v>556693.19949999999</v>
      </c>
      <c r="D134" s="39">
        <v>533.98009999999999</v>
      </c>
      <c r="E134" s="39" t="s">
        <v>504</v>
      </c>
      <c r="F134" s="39">
        <v>5189139.5893000001</v>
      </c>
      <c r="G134" s="39">
        <v>487738.67839999998</v>
      </c>
      <c r="H134" s="39">
        <v>333.0575</v>
      </c>
      <c r="I134" s="39">
        <v>1.5699999999999999E-2</v>
      </c>
      <c r="J134" s="46">
        <v>0</v>
      </c>
      <c r="K134" s="42">
        <f>VLOOKUP(TRIM(E134),'Hub coords'!A$89:E$194,4,FALSE)</f>
        <v>487738.36340000003</v>
      </c>
      <c r="L134" s="42">
        <f>VLOOKUP(TRIM(E134),'Hub coords'!A$89:E$194,5,)</f>
        <v>5189139.6984999999</v>
      </c>
      <c r="M134" s="43">
        <f t="shared" si="8"/>
        <v>-0.31499999994412065</v>
      </c>
      <c r="N134" s="43">
        <f t="shared" si="9"/>
        <v>0.10919999983161688</v>
      </c>
      <c r="O134" s="43">
        <f t="shared" si="10"/>
        <v>0.33339112154948147</v>
      </c>
      <c r="P134" s="45">
        <f t="shared" si="11"/>
        <v>0.11114963992802113</v>
      </c>
    </row>
    <row r="135" spans="1:16" x14ac:dyDescent="0.3">
      <c r="A135" s="39" t="s">
        <v>501</v>
      </c>
      <c r="B135" s="39">
        <v>5187661.4659000002</v>
      </c>
      <c r="C135" s="39">
        <v>556693.19949999999</v>
      </c>
      <c r="D135" s="39">
        <v>533.98009999999999</v>
      </c>
      <c r="E135" s="39" t="s">
        <v>506</v>
      </c>
      <c r="F135" s="39">
        <v>5189813.9548000004</v>
      </c>
      <c r="G135" s="39">
        <v>488032.18790000002</v>
      </c>
      <c r="H135" s="39">
        <v>299.57859999999999</v>
      </c>
      <c r="I135" s="39">
        <v>1.09E-2</v>
      </c>
      <c r="J135" s="46">
        <v>0</v>
      </c>
      <c r="K135" s="42">
        <f>VLOOKUP(TRIM(E135),'Hub coords'!A$89:E$194,4,FALSE)</f>
        <v>488032.34240000002</v>
      </c>
      <c r="L135" s="42">
        <f>VLOOKUP(TRIM(E135),'Hub coords'!A$89:E$194,5,)</f>
        <v>5189812.1225000005</v>
      </c>
      <c r="M135" s="43">
        <f t="shared" si="8"/>
        <v>0.15450000000419095</v>
      </c>
      <c r="N135" s="43">
        <f t="shared" si="9"/>
        <v>-1.8322999998927116</v>
      </c>
      <c r="O135" s="43">
        <f t="shared" si="10"/>
        <v>1.8388022024155088</v>
      </c>
      <c r="P135" s="45">
        <f t="shared" si="11"/>
        <v>3.3811935396081259</v>
      </c>
    </row>
    <row r="136" spans="1:16" x14ac:dyDescent="0.3">
      <c r="A136" s="39" t="s">
        <v>501</v>
      </c>
      <c r="B136" s="39">
        <v>5187661.4659000002</v>
      </c>
      <c r="C136" s="39">
        <v>556693.19949999999</v>
      </c>
      <c r="D136" s="39">
        <v>533.98009999999999</v>
      </c>
      <c r="E136" s="39" t="s">
        <v>507</v>
      </c>
      <c r="F136" s="39">
        <v>5189580.9212999996</v>
      </c>
      <c r="G136" s="39">
        <v>487875.73570000002</v>
      </c>
      <c r="H136" s="39">
        <v>330.4468</v>
      </c>
      <c r="I136" s="39">
        <v>1.26E-2</v>
      </c>
      <c r="J136" s="46">
        <v>0</v>
      </c>
      <c r="K136" s="42">
        <f>VLOOKUP(TRIM(E136),'Hub coords'!A$89:E$194,4,FALSE)</f>
        <v>487871.8934</v>
      </c>
      <c r="L136" s="42">
        <f>VLOOKUP(TRIM(E136),'Hub coords'!A$89:E$194,5,)</f>
        <v>5189581.3425000003</v>
      </c>
      <c r="M136" s="43">
        <f t="shared" si="8"/>
        <v>-3.8423000000184402</v>
      </c>
      <c r="N136" s="43">
        <f t="shared" si="9"/>
        <v>0.42120000068098307</v>
      </c>
      <c r="O136" s="43">
        <f t="shared" si="10"/>
        <v>3.8653174165539581</v>
      </c>
      <c r="P136" s="45">
        <f t="shared" si="11"/>
        <v>14.940678730715366</v>
      </c>
    </row>
    <row r="137" spans="1:16" x14ac:dyDescent="0.3">
      <c r="A137" s="39" t="s">
        <v>501</v>
      </c>
      <c r="B137" s="39">
        <v>5187661.4659000002</v>
      </c>
      <c r="C137" s="39">
        <v>556693.19949999999</v>
      </c>
      <c r="D137" s="39">
        <v>533.98009999999999</v>
      </c>
      <c r="E137" s="39" t="s">
        <v>529</v>
      </c>
      <c r="F137" s="39">
        <v>5189657.3032</v>
      </c>
      <c r="G137" s="39">
        <v>487873.50660000002</v>
      </c>
      <c r="H137" s="39">
        <v>313.65379999999999</v>
      </c>
      <c r="I137" s="39">
        <v>1.5900000000000001E-2</v>
      </c>
      <c r="J137" s="46">
        <v>0</v>
      </c>
      <c r="K137" s="42">
        <f>VLOOKUP(TRIM(E137),'Hub coords'!A$89:E$194,4,FALSE)</f>
        <v>487871.70540000004</v>
      </c>
      <c r="L137" s="42">
        <f>VLOOKUP(TRIM(E137),'Hub coords'!A$89:E$194,5,)</f>
        <v>5189657.7755000005</v>
      </c>
      <c r="M137" s="43">
        <f t="shared" si="8"/>
        <v>-1.8011999999871477</v>
      </c>
      <c r="N137" s="43">
        <f t="shared" si="9"/>
        <v>0.47230000048875809</v>
      </c>
      <c r="O137" s="43">
        <f t="shared" si="10"/>
        <v>1.8620925676279851</v>
      </c>
      <c r="P137" s="45">
        <f t="shared" si="11"/>
        <v>3.4673887304153825</v>
      </c>
    </row>
    <row r="138" spans="1:16" x14ac:dyDescent="0.3">
      <c r="A138" s="39" t="s">
        <v>501</v>
      </c>
      <c r="B138" s="39">
        <v>5187661.4659000002</v>
      </c>
      <c r="C138" s="39">
        <v>556693.19949999999</v>
      </c>
      <c r="D138" s="39">
        <v>533.98009999999999</v>
      </c>
      <c r="E138" s="39" t="s">
        <v>532</v>
      </c>
      <c r="F138" s="39">
        <v>5189732.9270000001</v>
      </c>
      <c r="G138" s="39">
        <v>487873.09860000003</v>
      </c>
      <c r="H138" s="39">
        <v>310.31900000000002</v>
      </c>
      <c r="I138" s="39">
        <v>1.5100000000000001E-2</v>
      </c>
      <c r="J138" s="46">
        <v>0</v>
      </c>
      <c r="K138" s="42">
        <f>VLOOKUP(TRIM(E138),'Hub coords'!A$89:E$194,4,FALSE)</f>
        <v>487871.66440000001</v>
      </c>
      <c r="L138" s="42">
        <f>VLOOKUP(TRIM(E138),'Hub coords'!A$89:E$194,5,)</f>
        <v>5189733.6025</v>
      </c>
      <c r="M138" s="43">
        <f t="shared" si="8"/>
        <v>-1.4342000000178814</v>
      </c>
      <c r="N138" s="43">
        <f t="shared" si="9"/>
        <v>0.67549999989569187</v>
      </c>
      <c r="O138" s="43">
        <f t="shared" si="10"/>
        <v>1.5853169682780699</v>
      </c>
      <c r="P138" s="45">
        <f t="shared" si="11"/>
        <v>2.5132298899103707</v>
      </c>
    </row>
    <row r="139" spans="1:16" x14ac:dyDescent="0.3">
      <c r="A139" s="39" t="s">
        <v>501</v>
      </c>
      <c r="B139" s="39">
        <v>5187661.4659000002</v>
      </c>
      <c r="C139" s="39">
        <v>556693.19949999999</v>
      </c>
      <c r="D139" s="39">
        <v>533.98009999999999</v>
      </c>
      <c r="E139" s="39" t="s">
        <v>531</v>
      </c>
      <c r="F139" s="39">
        <v>5189808.8185000001</v>
      </c>
      <c r="G139" s="39">
        <v>487872.79080000002</v>
      </c>
      <c r="H139" s="39">
        <v>313.59809999999999</v>
      </c>
      <c r="I139" s="39">
        <v>1.43E-2</v>
      </c>
      <c r="J139" s="46">
        <v>0</v>
      </c>
      <c r="K139" s="42">
        <f>VLOOKUP(TRIM(E139),'Hub coords'!A$89:E$194,4,FALSE)</f>
        <v>487872.52740000002</v>
      </c>
      <c r="L139" s="42">
        <f>VLOOKUP(TRIM(E139),'Hub coords'!A$89:E$194,5,)</f>
        <v>5189809.6665000003</v>
      </c>
      <c r="M139" s="43">
        <f t="shared" si="8"/>
        <v>-0.26339999999618158</v>
      </c>
      <c r="N139" s="43">
        <f t="shared" si="9"/>
        <v>0.848000000230968</v>
      </c>
      <c r="O139" s="43">
        <f t="shared" si="10"/>
        <v>0.88796596803577454</v>
      </c>
      <c r="P139" s="45">
        <f t="shared" si="11"/>
        <v>0.78848356038971013</v>
      </c>
    </row>
    <row r="140" spans="1:16" x14ac:dyDescent="0.3">
      <c r="A140" s="39" t="s">
        <v>501</v>
      </c>
      <c r="B140" s="39">
        <v>5187661.4659000002</v>
      </c>
      <c r="C140" s="39">
        <v>556693.19949999999</v>
      </c>
      <c r="D140" s="39">
        <v>533.98009999999999</v>
      </c>
      <c r="E140" s="39" t="s">
        <v>502</v>
      </c>
      <c r="F140" s="39">
        <v>5189892.5393000003</v>
      </c>
      <c r="G140" s="39">
        <v>488036.50219999999</v>
      </c>
      <c r="H140" s="39">
        <v>277.95229999999998</v>
      </c>
      <c r="I140" s="39">
        <v>1.21E-2</v>
      </c>
      <c r="J140" s="46">
        <v>0</v>
      </c>
      <c r="K140" s="42">
        <f>VLOOKUP(TRIM(E140),'Hub coords'!A$89:E$194,4,FALSE)</f>
        <v>488030.87040000001</v>
      </c>
      <c r="L140" s="42">
        <f>VLOOKUP(TRIM(E140),'Hub coords'!A$89:E$194,5,)</f>
        <v>5189887.7975000003</v>
      </c>
      <c r="M140" s="43">
        <f t="shared" si="8"/>
        <v>-5.6317999999737367</v>
      </c>
      <c r="N140" s="43">
        <f t="shared" si="9"/>
        <v>-4.7417999999597669</v>
      </c>
      <c r="O140" s="43">
        <f t="shared" si="10"/>
        <v>7.3621897883253888</v>
      </c>
      <c r="P140" s="45">
        <f t="shared" si="11"/>
        <v>54.201838479322632</v>
      </c>
    </row>
    <row r="141" spans="1:16" x14ac:dyDescent="0.3">
      <c r="A141" s="39" t="s">
        <v>501</v>
      </c>
      <c r="B141" s="39">
        <v>5187661.4659000002</v>
      </c>
      <c r="C141" s="39">
        <v>556693.19949999999</v>
      </c>
      <c r="D141" s="39">
        <v>533.98009999999999</v>
      </c>
      <c r="E141" s="39" t="s">
        <v>528</v>
      </c>
      <c r="F141" s="39">
        <v>5189887.9051999999</v>
      </c>
      <c r="G141" s="39">
        <v>487954.0821</v>
      </c>
      <c r="H141" s="39">
        <v>304.62639999999999</v>
      </c>
      <c r="I141" s="39">
        <v>1.3299999999999999E-2</v>
      </c>
      <c r="J141" s="66">
        <v>0</v>
      </c>
      <c r="K141" s="42">
        <f>VLOOKUP(TRIM(E141),'Hub coords'!A$89:E$194,4,FALSE)</f>
        <v>487953.40240000002</v>
      </c>
      <c r="L141" s="42">
        <f>VLOOKUP(TRIM(E141),'Hub coords'!A$89:E$194,5,)</f>
        <v>5189887.1414999999</v>
      </c>
      <c r="M141" s="43">
        <f t="shared" si="8"/>
        <v>-0.67969999997876585</v>
      </c>
      <c r="N141" s="43">
        <f t="shared" si="9"/>
        <v>-0.76370000001043081</v>
      </c>
      <c r="O141" s="43">
        <f t="shared" si="10"/>
        <v>1.0223647979009578</v>
      </c>
      <c r="P141" s="45">
        <f t="shared" si="11"/>
        <v>1.0452297799870662</v>
      </c>
    </row>
    <row r="142" spans="1:16" x14ac:dyDescent="0.3">
      <c r="A142" s="39" t="s">
        <v>501</v>
      </c>
      <c r="B142" s="39">
        <v>5187661.4659000002</v>
      </c>
      <c r="C142" s="39">
        <v>556693.19949999999</v>
      </c>
      <c r="D142" s="39">
        <v>533.98009999999999</v>
      </c>
      <c r="E142" s="39" t="s">
        <v>527</v>
      </c>
      <c r="F142" s="39">
        <v>5189811.0352999996</v>
      </c>
      <c r="G142" s="39">
        <v>487954.91470000002</v>
      </c>
      <c r="H142" s="39">
        <v>304.58080000000001</v>
      </c>
      <c r="I142" s="39">
        <v>1.55E-2</v>
      </c>
      <c r="J142" s="46">
        <v>0</v>
      </c>
      <c r="K142" s="42">
        <f>VLOOKUP(TRIM(E142),'Hub coords'!A$89:E$194,4,FALSE)</f>
        <v>487954.53240000003</v>
      </c>
      <c r="L142" s="42">
        <f>VLOOKUP(TRIM(E142),'Hub coords'!A$89:E$194,5,)</f>
        <v>5189811.0734999999</v>
      </c>
      <c r="M142" s="43">
        <f t="shared" si="8"/>
        <v>-0.38229999999748543</v>
      </c>
      <c r="N142" s="43">
        <f t="shared" si="9"/>
        <v>3.8200000301003456E-2</v>
      </c>
      <c r="O142" s="43">
        <f t="shared" si="10"/>
        <v>0.38420376107096355</v>
      </c>
      <c r="P142" s="45">
        <f t="shared" si="11"/>
        <v>0.14761253002107405</v>
      </c>
    </row>
    <row r="143" spans="1:16" x14ac:dyDescent="0.3">
      <c r="A143" s="39" t="s">
        <v>501</v>
      </c>
      <c r="B143" s="39">
        <v>5187661.4659000002</v>
      </c>
      <c r="C143" s="39">
        <v>556693.19949999999</v>
      </c>
      <c r="D143" s="39">
        <v>533.98009999999999</v>
      </c>
      <c r="E143" s="39" t="s">
        <v>526</v>
      </c>
      <c r="F143" s="39">
        <v>5189730.3702999996</v>
      </c>
      <c r="G143" s="39">
        <v>487959.7917</v>
      </c>
      <c r="H143" s="39">
        <v>310.39760000000001</v>
      </c>
      <c r="I143" s="39">
        <v>1.61E-2</v>
      </c>
      <c r="J143" s="46">
        <v>0</v>
      </c>
      <c r="K143" s="42">
        <f>VLOOKUP(TRIM(E143),'Hub coords'!A$89:E$194,4,FALSE)</f>
        <v>487956.13340000005</v>
      </c>
      <c r="L143" s="42">
        <f>VLOOKUP(TRIM(E143),'Hub coords'!A$89:E$194,5,)</f>
        <v>5189733.8505000006</v>
      </c>
      <c r="M143" s="43">
        <f t="shared" si="8"/>
        <v>-3.6582999999518506</v>
      </c>
      <c r="N143" s="43">
        <f t="shared" si="9"/>
        <v>3.4802000010386109</v>
      </c>
      <c r="O143" s="43">
        <f t="shared" si="10"/>
        <v>5.0492525126870866</v>
      </c>
      <c r="P143" s="45">
        <f t="shared" si="11"/>
        <v>25.494950936876858</v>
      </c>
    </row>
    <row r="144" spans="1:16" x14ac:dyDescent="0.3">
      <c r="A144" s="39" t="s">
        <v>501</v>
      </c>
      <c r="B144" s="39">
        <v>5187661.4659000002</v>
      </c>
      <c r="C144" s="39">
        <v>556693.19949999999</v>
      </c>
      <c r="D144" s="39">
        <v>533.98009999999999</v>
      </c>
      <c r="E144" s="39" t="s">
        <v>545</v>
      </c>
      <c r="F144" s="39">
        <v>5189657.9844000004</v>
      </c>
      <c r="G144" s="39">
        <v>487956.20380000002</v>
      </c>
      <c r="H144" s="39">
        <v>303.73579999999998</v>
      </c>
      <c r="I144" s="39">
        <v>1.7999999999999999E-2</v>
      </c>
      <c r="J144" s="46">
        <v>0</v>
      </c>
      <c r="K144" s="42">
        <f>VLOOKUP(TRIM(E144),'Hub coords'!A$89:E$194,4,FALSE)</f>
        <v>487956.44140000001</v>
      </c>
      <c r="L144" s="42">
        <f>VLOOKUP(TRIM(E144),'Hub coords'!A$89:E$194,5,)</f>
        <v>5189658.0525000002</v>
      </c>
      <c r="M144" s="43">
        <f t="shared" si="8"/>
        <v>0.23759999999310821</v>
      </c>
      <c r="N144" s="43">
        <f t="shared" si="9"/>
        <v>6.809999980032444E-2</v>
      </c>
      <c r="O144" s="43">
        <f t="shared" si="10"/>
        <v>0.24716668458659474</v>
      </c>
      <c r="P144" s="45">
        <f t="shared" si="11"/>
        <v>6.1091369969529213E-2</v>
      </c>
    </row>
    <row r="145" spans="1:16" x14ac:dyDescent="0.3">
      <c r="A145" s="39" t="s">
        <v>501</v>
      </c>
      <c r="B145" s="39">
        <v>5187661.4659000002</v>
      </c>
      <c r="C145" s="39">
        <v>556693.19949999999</v>
      </c>
      <c r="D145" s="39">
        <v>533.98009999999999</v>
      </c>
      <c r="E145" s="39" t="s">
        <v>514</v>
      </c>
      <c r="F145" s="39">
        <v>5189506.0497000003</v>
      </c>
      <c r="G145" s="39">
        <v>487960.35950000002</v>
      </c>
      <c r="H145" s="39">
        <v>316.1046</v>
      </c>
      <c r="I145" s="39">
        <v>1.5599999999999999E-2</v>
      </c>
      <c r="J145" s="46">
        <v>0</v>
      </c>
      <c r="K145" s="42">
        <f>VLOOKUP(TRIM(E145),'Hub coords'!A$89:E$194,4,FALSE)</f>
        <v>487956.26340000005</v>
      </c>
      <c r="L145" s="42">
        <f>VLOOKUP(TRIM(E145),'Hub coords'!A$89:E$194,5,)</f>
        <v>5189505.7545000007</v>
      </c>
      <c r="M145" s="43">
        <f t="shared" si="8"/>
        <v>-4.0960999999660999</v>
      </c>
      <c r="N145" s="43">
        <f t="shared" si="9"/>
        <v>-0.29519999958574772</v>
      </c>
      <c r="O145" s="43">
        <f t="shared" si="10"/>
        <v>4.1067235418856365</v>
      </c>
      <c r="P145" s="45">
        <f t="shared" si="11"/>
        <v>16.865178249477708</v>
      </c>
    </row>
    <row r="146" spans="1:16" x14ac:dyDescent="0.3">
      <c r="L146" s="71" t="s">
        <v>305</v>
      </c>
      <c r="M146" s="71">
        <f>AVERAGE(M113:M145)</f>
        <v>-1.0817859195345645</v>
      </c>
      <c r="N146" s="71">
        <f>AVERAGE(N113:N145)</f>
        <v>0.39046479143540969</v>
      </c>
      <c r="O146" s="71">
        <f>AVERAGE(O113:O145)</f>
        <v>2.2527878073892369</v>
      </c>
    </row>
    <row r="147" spans="1:16" x14ac:dyDescent="0.3">
      <c r="L147" s="41" t="s">
        <v>306</v>
      </c>
      <c r="M147" s="41">
        <f>MAX(M113:M145)</f>
        <v>3.7638000000151806</v>
      </c>
      <c r="N147" s="41">
        <f>MAX(N113:N145)</f>
        <v>4.4829000001773238</v>
      </c>
      <c r="O147" s="41">
        <f>MAX(O113:O145)</f>
        <v>7.7466860641339608</v>
      </c>
    </row>
    <row r="148" spans="1:16" x14ac:dyDescent="0.3">
      <c r="L148" s="41" t="s">
        <v>307</v>
      </c>
      <c r="M148" s="41">
        <f>MIN(M113:M145)</f>
        <v>-6.8872999999439344</v>
      </c>
      <c r="N148" s="41">
        <f>MIN(N113:N145)</f>
        <v>-4.7417999999597669</v>
      </c>
      <c r="O148" s="41">
        <f>MIN(O113:O145)</f>
        <v>0.14391608623326319</v>
      </c>
    </row>
    <row r="149" spans="1:16" x14ac:dyDescent="0.3">
      <c r="L149" s="41" t="s">
        <v>308</v>
      </c>
      <c r="M149" s="41">
        <f>_xlfn.STDEV.S(M113:M145)</f>
        <v>2.155966341274806</v>
      </c>
      <c r="N149" s="41">
        <f>_xlfn.STDEV.S(N113:N145)</f>
        <v>1.887524291515595</v>
      </c>
      <c r="O149" s="41">
        <f>_xlfn.STDEV.S(O113:O145)</f>
        <v>2.0835904460093748</v>
      </c>
    </row>
    <row r="150" spans="1:16" x14ac:dyDescent="0.3">
      <c r="L150" s="41" t="s">
        <v>309</v>
      </c>
      <c r="M150" s="41"/>
      <c r="N150" s="41"/>
      <c r="O150" s="41">
        <f>SQRT(SUM(P113:P145)/O151)</f>
        <v>3.0471045300538377</v>
      </c>
    </row>
    <row r="151" spans="1:16" x14ac:dyDescent="0.3">
      <c r="L151" s="41" t="s">
        <v>310</v>
      </c>
      <c r="M151" s="40"/>
      <c r="N151" s="40"/>
      <c r="O151" s="40">
        <f>COUNT(O113:O145)</f>
        <v>33</v>
      </c>
    </row>
    <row r="155" spans="1:16" x14ac:dyDescent="0.3">
      <c r="A155" s="39" t="s">
        <v>539</v>
      </c>
    </row>
    <row r="156" spans="1:16" x14ac:dyDescent="0.3">
      <c r="A156" s="39" t="s">
        <v>245</v>
      </c>
    </row>
    <row r="157" spans="1:16" x14ac:dyDescent="0.3">
      <c r="A157" s="39" t="s">
        <v>246</v>
      </c>
    </row>
    <row r="158" spans="1:16" x14ac:dyDescent="0.3">
      <c r="A158" s="39" t="s">
        <v>247</v>
      </c>
    </row>
    <row r="159" spans="1:16" x14ac:dyDescent="0.3">
      <c r="A159" s="39" t="s">
        <v>248</v>
      </c>
    </row>
    <row r="160" spans="1:16" x14ac:dyDescent="0.3">
      <c r="A160" s="39" t="s">
        <v>533</v>
      </c>
    </row>
    <row r="161" spans="1:16" x14ac:dyDescent="0.3">
      <c r="A161" s="39" t="s">
        <v>534</v>
      </c>
    </row>
    <row r="162" spans="1:16" x14ac:dyDescent="0.3">
      <c r="A162" s="39" t="s">
        <v>250</v>
      </c>
    </row>
    <row r="163" spans="1:16" x14ac:dyDescent="0.3">
      <c r="A163" s="39" t="s">
        <v>251</v>
      </c>
    </row>
    <row r="164" spans="1:16" x14ac:dyDescent="0.3">
      <c r="A164" s="39" t="s">
        <v>252</v>
      </c>
      <c r="J164" s="46"/>
    </row>
    <row r="165" spans="1:16" x14ac:dyDescent="0.3">
      <c r="A165" s="39" t="s">
        <v>253</v>
      </c>
    </row>
    <row r="166" spans="1:16" x14ac:dyDescent="0.3">
      <c r="A166" s="39" t="s">
        <v>254</v>
      </c>
    </row>
    <row r="168" spans="1:16" ht="43.2" x14ac:dyDescent="0.3">
      <c r="A168" s="39" t="s">
        <v>255</v>
      </c>
      <c r="B168" s="39" t="s">
        <v>256</v>
      </c>
      <c r="C168" s="54" t="s">
        <v>257</v>
      </c>
      <c r="D168" s="54" t="s">
        <v>258</v>
      </c>
      <c r="E168" s="54" t="s">
        <v>538</v>
      </c>
      <c r="F168" s="54" t="s">
        <v>256</v>
      </c>
      <c r="G168" s="54" t="s">
        <v>257</v>
      </c>
      <c r="H168" s="54" t="s">
        <v>258</v>
      </c>
      <c r="I168" s="54" t="s">
        <v>260</v>
      </c>
      <c r="J168" s="54" t="s">
        <v>261</v>
      </c>
      <c r="K168" s="44" t="s">
        <v>390</v>
      </c>
      <c r="L168" s="44" t="s">
        <v>391</v>
      </c>
      <c r="M168" s="44" t="s">
        <v>301</v>
      </c>
      <c r="N168" s="44" t="s">
        <v>302</v>
      </c>
      <c r="O168" s="44" t="s">
        <v>303</v>
      </c>
      <c r="P168" s="45" t="s">
        <v>304</v>
      </c>
    </row>
    <row r="169" spans="1:16" x14ac:dyDescent="0.3">
      <c r="A169" s="39" t="s">
        <v>501</v>
      </c>
      <c r="B169" s="39">
        <v>5187661.4659000002</v>
      </c>
      <c r="C169" s="39">
        <v>556693.19949999999</v>
      </c>
      <c r="D169" s="39">
        <v>533.98009999999999</v>
      </c>
      <c r="E169" s="39" t="s">
        <v>523</v>
      </c>
      <c r="F169" s="39">
        <v>5189791.0126</v>
      </c>
      <c r="G169" s="39">
        <v>487964.03419999999</v>
      </c>
      <c r="H169" s="39">
        <v>300.85270000000003</v>
      </c>
      <c r="I169" s="39">
        <v>1.5800000000000002E-2</v>
      </c>
      <c r="J169" s="46">
        <v>0</v>
      </c>
      <c r="K169" s="42">
        <f>VLOOKUP(TRIM(E169),'Hub coords'!A$89:E$194,4,FALSE)</f>
        <v>487964.06940000004</v>
      </c>
      <c r="L169" s="42">
        <f>VLOOKUP(TRIM(E169),'Hub coords'!A$89:E$194,5,)</f>
        <v>5189790.5725000007</v>
      </c>
      <c r="M169" s="43">
        <f t="shared" ref="M169:M201" si="12">K169-G169</f>
        <v>3.520000004209578E-2</v>
      </c>
      <c r="N169" s="43">
        <f t="shared" ref="N169:N201" si="13">L169-F169</f>
        <v>-0.44009999930858612</v>
      </c>
      <c r="O169" s="43">
        <f t="shared" ref="O169:O201" si="14">SQRT(M169^2+N169^2)</f>
        <v>0.441505435294268</v>
      </c>
      <c r="P169" s="45">
        <f t="shared" ref="P169:P201" si="15">O169^2</f>
        <v>0.19492704939438107</v>
      </c>
    </row>
    <row r="170" spans="1:16" x14ac:dyDescent="0.3">
      <c r="A170" s="39" t="s">
        <v>501</v>
      </c>
      <c r="B170" s="39">
        <v>5187661.4659000002</v>
      </c>
      <c r="C170" s="39">
        <v>556693.19949999999</v>
      </c>
      <c r="D170" s="39">
        <v>533.98009999999999</v>
      </c>
      <c r="E170" s="39" t="s">
        <v>522</v>
      </c>
      <c r="F170" s="39">
        <v>5189688.3811999997</v>
      </c>
      <c r="G170" s="39">
        <v>487975.93569999997</v>
      </c>
      <c r="H170" s="39">
        <v>302.91039999999998</v>
      </c>
      <c r="I170" s="39">
        <v>1.6899999999999998E-2</v>
      </c>
      <c r="J170" s="66">
        <v>0</v>
      </c>
      <c r="K170" s="42">
        <f>VLOOKUP(TRIM(E170),'Hub coords'!A$89:E$194,4,FALSE)</f>
        <v>487977.93940000003</v>
      </c>
      <c r="L170" s="42">
        <f>VLOOKUP(TRIM(E170),'Hub coords'!A$89:E$194,5,)</f>
        <v>5189689.1184999999</v>
      </c>
      <c r="M170" s="43">
        <f t="shared" si="12"/>
        <v>2.0037000000593252</v>
      </c>
      <c r="N170" s="43">
        <f t="shared" si="13"/>
        <v>0.73730000015348196</v>
      </c>
      <c r="O170" s="43">
        <f t="shared" si="14"/>
        <v>2.1350468333186661</v>
      </c>
      <c r="P170" s="45">
        <f t="shared" si="15"/>
        <v>4.5584249804640642</v>
      </c>
    </row>
    <row r="171" spans="1:16" x14ac:dyDescent="0.3">
      <c r="A171" s="39" t="s">
        <v>501</v>
      </c>
      <c r="B171" s="39">
        <v>5187661.4659000002</v>
      </c>
      <c r="C171" s="39">
        <v>556693.19949999999</v>
      </c>
      <c r="D171" s="39">
        <v>533.98009999999999</v>
      </c>
      <c r="E171" s="39" t="s">
        <v>525</v>
      </c>
      <c r="F171" s="39">
        <v>5189683.4233999997</v>
      </c>
      <c r="G171" s="39">
        <v>487927.04859999998</v>
      </c>
      <c r="H171" s="39">
        <v>314.8741</v>
      </c>
      <c r="I171" s="39">
        <v>1.5599999999999999E-2</v>
      </c>
      <c r="J171" s="46">
        <v>0</v>
      </c>
      <c r="K171" s="42">
        <f>VLOOKUP(TRIM(E171),'Hub coords'!A$89:E$194,4,FALSE)</f>
        <v>487922.22340000002</v>
      </c>
      <c r="L171" s="42">
        <f>VLOOKUP(TRIM(E171),'Hub coords'!A$89:E$194,5,)</f>
        <v>5189684.0785000008</v>
      </c>
      <c r="M171" s="43">
        <f t="shared" si="12"/>
        <v>-4.8251999999629334</v>
      </c>
      <c r="N171" s="43">
        <f t="shared" si="13"/>
        <v>0.65510000102221966</v>
      </c>
      <c r="O171" s="43">
        <f t="shared" si="14"/>
        <v>4.8694672245515322</v>
      </c>
      <c r="P171" s="45">
        <f t="shared" si="15"/>
        <v>23.711711050981602</v>
      </c>
    </row>
    <row r="172" spans="1:16" x14ac:dyDescent="0.3">
      <c r="A172" s="39" t="s">
        <v>501</v>
      </c>
      <c r="B172" s="39">
        <v>5187661.4659000002</v>
      </c>
      <c r="C172" s="39">
        <v>556693.19949999999</v>
      </c>
      <c r="D172" s="39">
        <v>533.98009999999999</v>
      </c>
      <c r="E172" s="39" t="s">
        <v>524</v>
      </c>
      <c r="F172" s="39">
        <v>5189668.9521000003</v>
      </c>
      <c r="G172" s="39">
        <v>487873.47940000001</v>
      </c>
      <c r="H172" s="39">
        <v>312.65940000000001</v>
      </c>
      <c r="I172" s="39">
        <v>1.6199999999999999E-2</v>
      </c>
      <c r="J172" s="46">
        <v>0</v>
      </c>
      <c r="K172" s="42">
        <f>VLOOKUP(TRIM(E172),'Hub coords'!A$89:E$194,4,FALSE)</f>
        <v>487870.81840000005</v>
      </c>
      <c r="L172" s="42">
        <f>VLOOKUP(TRIM(E172),'Hub coords'!A$89:E$194,5,)</f>
        <v>5189669.9745000005</v>
      </c>
      <c r="M172" s="43">
        <f t="shared" si="12"/>
        <v>-2.6609999999636784</v>
      </c>
      <c r="N172" s="43">
        <f t="shared" si="13"/>
        <v>1.0224000001326203</v>
      </c>
      <c r="O172" s="43">
        <f t="shared" si="14"/>
        <v>2.8506530409851489</v>
      </c>
      <c r="P172" s="45">
        <f t="shared" si="15"/>
        <v>8.1262227600778765</v>
      </c>
    </row>
    <row r="173" spans="1:16" x14ac:dyDescent="0.3">
      <c r="A173" s="39" t="s">
        <v>501</v>
      </c>
      <c r="B173" s="39">
        <v>5187661.4659000002</v>
      </c>
      <c r="C173" s="39">
        <v>556693.19949999999</v>
      </c>
      <c r="D173" s="39">
        <v>533.98009999999999</v>
      </c>
      <c r="E173" s="39" t="s">
        <v>521</v>
      </c>
      <c r="F173" s="39">
        <v>5189742.7477000002</v>
      </c>
      <c r="G173" s="39">
        <v>487868.44640000002</v>
      </c>
      <c r="H173" s="39">
        <v>311.2672</v>
      </c>
      <c r="I173" s="39">
        <v>1.47E-2</v>
      </c>
      <c r="J173" s="46">
        <v>0</v>
      </c>
      <c r="K173" s="42">
        <f>VLOOKUP(TRIM(E173),'Hub coords'!A$89:E$194,4,FALSE)</f>
        <v>487867.99840000004</v>
      </c>
      <c r="L173" s="42">
        <f>VLOOKUP(TRIM(E173),'Hub coords'!A$89:E$194,5,)</f>
        <v>5189743.4675000003</v>
      </c>
      <c r="M173" s="43">
        <f t="shared" si="12"/>
        <v>-0.44799999997485429</v>
      </c>
      <c r="N173" s="43">
        <f t="shared" si="13"/>
        <v>0.71980000007897615</v>
      </c>
      <c r="O173" s="43">
        <f t="shared" si="14"/>
        <v>0.8478301953169417</v>
      </c>
      <c r="P173" s="45">
        <f t="shared" si="15"/>
        <v>0.71881604009116351</v>
      </c>
    </row>
    <row r="174" spans="1:16" x14ac:dyDescent="0.3">
      <c r="A174" s="39" t="s">
        <v>501</v>
      </c>
      <c r="B174" s="39">
        <v>5187661.4659000002</v>
      </c>
      <c r="C174" s="39">
        <v>556693.19949999999</v>
      </c>
      <c r="D174" s="39">
        <v>533.98009999999999</v>
      </c>
      <c r="E174" s="39" t="s">
        <v>518</v>
      </c>
      <c r="F174" s="39">
        <v>5189785.8627000004</v>
      </c>
      <c r="G174" s="39">
        <v>487856.88870000001</v>
      </c>
      <c r="H174" s="39">
        <v>318.77910000000003</v>
      </c>
      <c r="I174" s="39">
        <v>1.6899999999999998E-2</v>
      </c>
      <c r="J174" s="46">
        <v>0</v>
      </c>
      <c r="K174" s="42">
        <f>VLOOKUP(TRIM(E174),'Hub coords'!A$89:E$194,4,FALSE)</f>
        <v>487856.82940000005</v>
      </c>
      <c r="L174" s="42">
        <f>VLOOKUP(TRIM(E174),'Hub coords'!A$89:E$194,5,)</f>
        <v>5189786.1225000005</v>
      </c>
      <c r="M174" s="43">
        <f t="shared" si="12"/>
        <v>-5.9299999964423478E-2</v>
      </c>
      <c r="N174" s="43">
        <f t="shared" si="13"/>
        <v>0.25980000011622906</v>
      </c>
      <c r="O174" s="43">
        <f t="shared" si="14"/>
        <v>0.26648176308365501</v>
      </c>
      <c r="P174" s="45">
        <f t="shared" si="15"/>
        <v>7.1012530056173237E-2</v>
      </c>
    </row>
    <row r="175" spans="1:16" x14ac:dyDescent="0.3">
      <c r="A175" s="39" t="s">
        <v>501</v>
      </c>
      <c r="B175" s="39">
        <v>5187661.4659000002</v>
      </c>
      <c r="C175" s="39">
        <v>556693.19949999999</v>
      </c>
      <c r="D175" s="39">
        <v>533.98009999999999</v>
      </c>
      <c r="E175" s="39" t="s">
        <v>517</v>
      </c>
      <c r="F175" s="39">
        <v>5189805.4027000004</v>
      </c>
      <c r="G175" s="39">
        <v>487838.82520000002</v>
      </c>
      <c r="H175" s="39">
        <v>323.6232</v>
      </c>
      <c r="I175" s="39">
        <v>1.52E-2</v>
      </c>
      <c r="J175" s="46">
        <v>0</v>
      </c>
      <c r="K175" s="42">
        <f>VLOOKUP(TRIM(E175),'Hub coords'!A$89:E$194,4,FALSE)</f>
        <v>487836.50140000001</v>
      </c>
      <c r="L175" s="42">
        <f>VLOOKUP(TRIM(E175),'Hub coords'!A$89:E$194,5,)</f>
        <v>5189807.4275000002</v>
      </c>
      <c r="M175" s="43">
        <f t="shared" si="12"/>
        <v>-2.3238000000128523</v>
      </c>
      <c r="N175" s="43">
        <f t="shared" si="13"/>
        <v>2.0247999997809529</v>
      </c>
      <c r="O175" s="43">
        <f t="shared" si="14"/>
        <v>3.08218453035711</v>
      </c>
      <c r="P175" s="45">
        <f t="shared" si="15"/>
        <v>9.4998614791726794</v>
      </c>
    </row>
    <row r="176" spans="1:16" x14ac:dyDescent="0.3">
      <c r="A176" s="39" t="s">
        <v>501</v>
      </c>
      <c r="B176" s="39">
        <v>5187661.4659000002</v>
      </c>
      <c r="C176" s="39">
        <v>556693.19949999999</v>
      </c>
      <c r="D176" s="39">
        <v>533.98009999999999</v>
      </c>
      <c r="E176" s="39" t="s">
        <v>520</v>
      </c>
      <c r="F176" s="39">
        <v>5189844.7741999999</v>
      </c>
      <c r="G176" s="39">
        <v>487848.15259999997</v>
      </c>
      <c r="H176" s="39">
        <v>318.17860000000002</v>
      </c>
      <c r="I176" s="39">
        <v>1.72E-2</v>
      </c>
      <c r="J176" s="46">
        <v>0</v>
      </c>
      <c r="K176" s="42">
        <f>VLOOKUP(TRIM(E176),'Hub coords'!A$89:E$194,4,FALSE)</f>
        <v>487852.91840000002</v>
      </c>
      <c r="L176" s="42">
        <f>VLOOKUP(TRIM(E176),'Hub coords'!A$89:E$194,5,)</f>
        <v>5189849.3285000008</v>
      </c>
      <c r="M176" s="43">
        <f t="shared" si="12"/>
        <v>4.7658000000519678</v>
      </c>
      <c r="N176" s="43">
        <f t="shared" si="13"/>
        <v>4.5543000008910894</v>
      </c>
      <c r="O176" s="43">
        <f t="shared" si="14"/>
        <v>6.5920025893966328</v>
      </c>
      <c r="P176" s="45">
        <f t="shared" si="15"/>
        <v>43.45449813861191</v>
      </c>
    </row>
    <row r="177" spans="1:16" x14ac:dyDescent="0.3">
      <c r="A177" s="39" t="s">
        <v>501</v>
      </c>
      <c r="B177" s="39">
        <v>5187661.4659000002</v>
      </c>
      <c r="C177" s="39">
        <v>556693.19949999999</v>
      </c>
      <c r="D177" s="39">
        <v>533.98009999999999</v>
      </c>
      <c r="E177" s="39" t="s">
        <v>505</v>
      </c>
      <c r="F177" s="39">
        <v>5189604.5083999997</v>
      </c>
      <c r="G177" s="39">
        <v>487820.79749999999</v>
      </c>
      <c r="H177" s="39">
        <v>318.62169999999998</v>
      </c>
      <c r="I177" s="39">
        <v>1.67E-2</v>
      </c>
      <c r="J177" s="46">
        <v>0</v>
      </c>
      <c r="K177" s="42">
        <f>VLOOKUP(TRIM(E177),'Hub coords'!A$89:E$194,4,FALSE)</f>
        <v>487820.15140000003</v>
      </c>
      <c r="L177" s="42">
        <f>VLOOKUP(TRIM(E177),'Hub coords'!A$89:E$194,5,)</f>
        <v>5189605.0755000003</v>
      </c>
      <c r="M177" s="43">
        <f t="shared" si="12"/>
        <v>-0.64609999995445833</v>
      </c>
      <c r="N177" s="43">
        <f t="shared" si="13"/>
        <v>0.56710000056773424</v>
      </c>
      <c r="O177" s="43">
        <f t="shared" si="14"/>
        <v>0.85967878919109975</v>
      </c>
      <c r="P177" s="45">
        <f t="shared" si="15"/>
        <v>0.73904762058507534</v>
      </c>
    </row>
    <row r="178" spans="1:16" x14ac:dyDescent="0.3">
      <c r="A178" s="39" t="s">
        <v>501</v>
      </c>
      <c r="B178" s="39">
        <v>5187661.4659000002</v>
      </c>
      <c r="C178" s="39">
        <v>556693.19949999999</v>
      </c>
      <c r="D178" s="39">
        <v>533.98009999999999</v>
      </c>
      <c r="E178" s="39" t="s">
        <v>511</v>
      </c>
      <c r="F178" s="39">
        <v>5189563.8539000005</v>
      </c>
      <c r="G178" s="39">
        <v>487835.13390000002</v>
      </c>
      <c r="H178" s="39">
        <v>325.69499999999999</v>
      </c>
      <c r="I178" s="39">
        <v>1.2699999999999999E-2</v>
      </c>
      <c r="J178" s="46">
        <v>0</v>
      </c>
      <c r="K178" s="42">
        <f>VLOOKUP(TRIM(E178),'Hub coords'!A$89:E$194,4,FALSE)</f>
        <v>487837.50940000004</v>
      </c>
      <c r="L178" s="42">
        <f>VLOOKUP(TRIM(E178),'Hub coords'!A$89:E$194,5,)</f>
        <v>5189563.5465000002</v>
      </c>
      <c r="M178" s="43">
        <f t="shared" si="12"/>
        <v>2.3755000000237487</v>
      </c>
      <c r="N178" s="43">
        <f t="shared" si="13"/>
        <v>-0.30740000028163195</v>
      </c>
      <c r="O178" s="43">
        <f t="shared" si="14"/>
        <v>2.395306871840428</v>
      </c>
      <c r="P178" s="45">
        <f t="shared" si="15"/>
        <v>5.7374950102859765</v>
      </c>
    </row>
    <row r="179" spans="1:16" x14ac:dyDescent="0.3">
      <c r="A179" s="39" t="s">
        <v>501</v>
      </c>
      <c r="B179" s="39">
        <v>5187661.4659000002</v>
      </c>
      <c r="C179" s="39">
        <v>556693.19949999999</v>
      </c>
      <c r="D179" s="39">
        <v>533.98009999999999</v>
      </c>
      <c r="E179" s="39" t="s">
        <v>508</v>
      </c>
      <c r="F179" s="39">
        <v>5189499.3800999997</v>
      </c>
      <c r="G179" s="39">
        <v>487965.81530000002</v>
      </c>
      <c r="H179" s="39">
        <v>316.18680000000001</v>
      </c>
      <c r="I179" s="39">
        <v>1.6299999999999999E-2</v>
      </c>
      <c r="J179" s="46">
        <v>0</v>
      </c>
      <c r="K179" s="42">
        <f>VLOOKUP(TRIM(E179),'Hub coords'!A$89:E$194,4,FALSE)</f>
        <v>487966.29640000005</v>
      </c>
      <c r="L179" s="42">
        <f>VLOOKUP(TRIM(E179),'Hub coords'!A$89:E$194,5,)</f>
        <v>5189499.7715000007</v>
      </c>
      <c r="M179" s="43">
        <f t="shared" si="12"/>
        <v>0.48110000003362074</v>
      </c>
      <c r="N179" s="43">
        <f t="shared" si="13"/>
        <v>0.39140000101178885</v>
      </c>
      <c r="O179" s="43">
        <f t="shared" si="14"/>
        <v>0.62020252403902565</v>
      </c>
      <c r="P179" s="45">
        <f t="shared" si="15"/>
        <v>0.38465117082437816</v>
      </c>
    </row>
    <row r="180" spans="1:16" x14ac:dyDescent="0.3">
      <c r="A180" s="39" t="s">
        <v>501</v>
      </c>
      <c r="B180" s="39">
        <v>5187661.4659000002</v>
      </c>
      <c r="C180" s="39">
        <v>556693.19949999999</v>
      </c>
      <c r="D180" s="39">
        <v>533.98009999999999</v>
      </c>
      <c r="E180" s="39" t="s">
        <v>519</v>
      </c>
      <c r="F180" s="39">
        <v>5189534.6190999998</v>
      </c>
      <c r="G180" s="39">
        <v>488066.288</v>
      </c>
      <c r="H180" s="39">
        <v>318.3349</v>
      </c>
      <c r="I180" s="39">
        <v>1.5599999999999999E-2</v>
      </c>
      <c r="J180" s="46">
        <v>0</v>
      </c>
      <c r="K180" s="42">
        <f>VLOOKUP(TRIM(E180),'Hub coords'!A$89:E$194,4,FALSE)</f>
        <v>488065.66940000001</v>
      </c>
      <c r="L180" s="42">
        <f>VLOOKUP(TRIM(E180),'Hub coords'!A$89:E$194,5,)</f>
        <v>5189534.6405000007</v>
      </c>
      <c r="M180" s="43">
        <f t="shared" si="12"/>
        <v>-0.61859999998705462</v>
      </c>
      <c r="N180" s="43">
        <f t="shared" si="13"/>
        <v>2.1400000900030136E-2</v>
      </c>
      <c r="O180" s="43">
        <f t="shared" si="14"/>
        <v>0.61897004775877906</v>
      </c>
      <c r="P180" s="45">
        <f t="shared" si="15"/>
        <v>0.38312392002250523</v>
      </c>
    </row>
    <row r="181" spans="1:16" x14ac:dyDescent="0.3">
      <c r="A181" s="39" t="s">
        <v>501</v>
      </c>
      <c r="B181" s="39">
        <v>5187661.4659000002</v>
      </c>
      <c r="C181" s="39">
        <v>556693.19949999999</v>
      </c>
      <c r="D181" s="39">
        <v>533.98009999999999</v>
      </c>
      <c r="E181" s="39" t="s">
        <v>509</v>
      </c>
      <c r="F181" s="39">
        <v>5189581.0182999996</v>
      </c>
      <c r="G181" s="39">
        <v>488006.11359999998</v>
      </c>
      <c r="H181" s="39">
        <v>316.17329999999998</v>
      </c>
      <c r="I181" s="39">
        <v>1.5599999999999999E-2</v>
      </c>
      <c r="J181" s="46">
        <v>0</v>
      </c>
      <c r="K181" s="42">
        <f>VLOOKUP(TRIM(E181),'Hub coords'!A$89:E$194,4,FALSE)</f>
        <v>488003.82940000005</v>
      </c>
      <c r="L181" s="42">
        <f>VLOOKUP(TRIM(E181),'Hub coords'!A$89:E$194,5,)</f>
        <v>5189582.0975000001</v>
      </c>
      <c r="M181" s="43">
        <f t="shared" si="12"/>
        <v>-2.2841999999363907</v>
      </c>
      <c r="N181" s="43">
        <f t="shared" si="13"/>
        <v>1.0792000005021691</v>
      </c>
      <c r="O181" s="43">
        <f t="shared" si="14"/>
        <v>2.5263100128039095</v>
      </c>
      <c r="P181" s="45">
        <f t="shared" si="15"/>
        <v>6.3822422807932897</v>
      </c>
    </row>
    <row r="182" spans="1:16" x14ac:dyDescent="0.3">
      <c r="A182" s="39" t="s">
        <v>501</v>
      </c>
      <c r="B182" s="39">
        <v>5187661.4659000002</v>
      </c>
      <c r="C182" s="39">
        <v>556693.19949999999</v>
      </c>
      <c r="D182" s="39">
        <v>533.98009999999999</v>
      </c>
      <c r="E182" s="39" t="s">
        <v>512</v>
      </c>
      <c r="F182" s="39">
        <v>5189805.9634999996</v>
      </c>
      <c r="G182" s="39">
        <v>488060.13400000002</v>
      </c>
      <c r="H182" s="39">
        <v>300.8965</v>
      </c>
      <c r="I182" s="39">
        <v>1.2999999999999999E-2</v>
      </c>
      <c r="J182" s="46">
        <v>0</v>
      </c>
      <c r="K182" s="42">
        <f>VLOOKUP(TRIM(E182),'Hub coords'!A$89:E$194,4,FALSE)</f>
        <v>488059.60840000003</v>
      </c>
      <c r="L182" s="42">
        <f>VLOOKUP(TRIM(E182),'Hub coords'!A$89:E$194,5,)</f>
        <v>5189806.1515000006</v>
      </c>
      <c r="M182" s="43">
        <f t="shared" si="12"/>
        <v>-0.52559999999357387</v>
      </c>
      <c r="N182" s="43">
        <f t="shared" si="13"/>
        <v>0.18800000101327896</v>
      </c>
      <c r="O182" s="43">
        <f t="shared" si="14"/>
        <v>0.55821085655354086</v>
      </c>
      <c r="P182" s="45">
        <f t="shared" si="15"/>
        <v>0.31159936037423774</v>
      </c>
    </row>
    <row r="183" spans="1:16" x14ac:dyDescent="0.3">
      <c r="A183" s="39" t="s">
        <v>501</v>
      </c>
      <c r="B183" s="39">
        <v>5187661.4659000002</v>
      </c>
      <c r="C183" s="39">
        <v>556693.19949999999</v>
      </c>
      <c r="D183" s="39">
        <v>533.98009999999999</v>
      </c>
      <c r="E183" s="39" t="s">
        <v>515</v>
      </c>
      <c r="F183" s="39">
        <v>5189816.5581999999</v>
      </c>
      <c r="G183" s="39">
        <v>488050.49430000002</v>
      </c>
      <c r="H183" s="39">
        <v>300.91890000000001</v>
      </c>
      <c r="I183" s="39">
        <v>1.26E-2</v>
      </c>
      <c r="J183" s="46">
        <v>0</v>
      </c>
      <c r="K183" s="42">
        <f>VLOOKUP(TRIM(E183),'Hub coords'!A$89:E$194,4,FALSE)</f>
        <v>488048.62240000005</v>
      </c>
      <c r="L183" s="42">
        <f>VLOOKUP(TRIM(E183),'Hub coords'!A$89:E$194,5,)</f>
        <v>5189815.9575000005</v>
      </c>
      <c r="M183" s="43">
        <f t="shared" si="12"/>
        <v>-1.8718999999691732</v>
      </c>
      <c r="N183" s="43">
        <f t="shared" si="13"/>
        <v>-0.60069999936968088</v>
      </c>
      <c r="O183" s="43">
        <f t="shared" si="14"/>
        <v>1.9659222006802115</v>
      </c>
      <c r="P183" s="45">
        <f t="shared" si="15"/>
        <v>3.864850099127326</v>
      </c>
    </row>
    <row r="184" spans="1:16" x14ac:dyDescent="0.3">
      <c r="A184" s="39" t="s">
        <v>501</v>
      </c>
      <c r="B184" s="39">
        <v>5187661.4659000002</v>
      </c>
      <c r="C184" s="39">
        <v>556693.19949999999</v>
      </c>
      <c r="D184" s="39">
        <v>533.98009999999999</v>
      </c>
      <c r="E184" s="39" t="s">
        <v>516</v>
      </c>
      <c r="F184" s="39">
        <v>5189164.1122000003</v>
      </c>
      <c r="G184" s="39">
        <v>487757.05440000002</v>
      </c>
      <c r="H184" s="39">
        <v>346.02390000000003</v>
      </c>
      <c r="I184" s="39">
        <v>1.44E-2</v>
      </c>
      <c r="J184" s="46">
        <v>0</v>
      </c>
      <c r="K184" s="42">
        <f>VLOOKUP(TRIM(E184),'Hub coords'!A$89:E$194,4,FALSE)</f>
        <v>487756.00940000004</v>
      </c>
      <c r="L184" s="42">
        <f>VLOOKUP(TRIM(E184),'Hub coords'!A$89:E$194,5,)</f>
        <v>5189165.6335000005</v>
      </c>
      <c r="M184" s="43">
        <f t="shared" si="12"/>
        <v>-1.0449999999837019</v>
      </c>
      <c r="N184" s="43">
        <f t="shared" si="13"/>
        <v>1.5213000001385808</v>
      </c>
      <c r="O184" s="43">
        <f t="shared" si="14"/>
        <v>1.8456377462513014</v>
      </c>
      <c r="P184" s="45">
        <f t="shared" si="15"/>
        <v>3.4063786903875832</v>
      </c>
    </row>
    <row r="185" spans="1:16" x14ac:dyDescent="0.3">
      <c r="A185" s="39" t="s">
        <v>501</v>
      </c>
      <c r="B185" s="39">
        <v>5187661.4659000002</v>
      </c>
      <c r="C185" s="39">
        <v>556693.19949999999</v>
      </c>
      <c r="D185" s="39">
        <v>533.98009999999999</v>
      </c>
      <c r="E185" s="39" t="s">
        <v>513</v>
      </c>
      <c r="F185" s="39">
        <v>5189843.2342999997</v>
      </c>
      <c r="G185" s="39">
        <v>488048.5624</v>
      </c>
      <c r="H185" s="39">
        <v>296.4273</v>
      </c>
      <c r="I185" s="39">
        <v>1.35E-2</v>
      </c>
      <c r="J185" s="46">
        <v>0</v>
      </c>
      <c r="K185" s="42">
        <f>VLOOKUP(TRIM(E185),'Hub coords'!A$89:E$194,4,FALSE)</f>
        <v>488047.29640000005</v>
      </c>
      <c r="L185" s="42">
        <f>VLOOKUP(TRIM(E185),'Hub coords'!A$89:E$194,5,)</f>
        <v>5189841.7215</v>
      </c>
      <c r="M185" s="43">
        <f t="shared" si="12"/>
        <v>-1.265999999945052</v>
      </c>
      <c r="N185" s="43">
        <f t="shared" si="13"/>
        <v>-1.5127999996766448</v>
      </c>
      <c r="O185" s="43">
        <f t="shared" si="14"/>
        <v>1.972642856394063</v>
      </c>
      <c r="P185" s="45">
        <f t="shared" si="15"/>
        <v>3.8913198388825281</v>
      </c>
    </row>
    <row r="186" spans="1:16" x14ac:dyDescent="0.3">
      <c r="A186" s="39" t="s">
        <v>501</v>
      </c>
      <c r="B186" s="39">
        <v>5187661.4659000002</v>
      </c>
      <c r="C186" s="39">
        <v>556693.19949999999</v>
      </c>
      <c r="D186" s="39">
        <v>533.98009999999999</v>
      </c>
      <c r="E186" s="39" t="s">
        <v>555</v>
      </c>
      <c r="F186" s="39">
        <v>5189865.915</v>
      </c>
      <c r="G186" s="39">
        <v>488018.73499999999</v>
      </c>
      <c r="H186" s="39">
        <v>306.82830000000001</v>
      </c>
      <c r="I186" s="39">
        <v>1.5299999999999999E-2</v>
      </c>
      <c r="J186" s="66">
        <v>0</v>
      </c>
      <c r="K186" s="42">
        <f>VLOOKUP(TRIM(E186),'Hub coords'!A$89:E$194,4,FALSE)</f>
        <v>488015.69576465449</v>
      </c>
      <c r="L186" s="42">
        <f>VLOOKUP(TRIM(E186),'Hub coords'!A$89:E$194,5,)</f>
        <v>5189870.846538106</v>
      </c>
      <c r="M186" s="43">
        <f t="shared" si="12"/>
        <v>-3.0392353454953991</v>
      </c>
      <c r="N186" s="43">
        <f t="shared" si="13"/>
        <v>4.9315381059423089</v>
      </c>
      <c r="O186" s="43">
        <f t="shared" si="14"/>
        <v>5.792842098285572</v>
      </c>
      <c r="P186" s="45">
        <f t="shared" si="15"/>
        <v>33.557019575669585</v>
      </c>
    </row>
    <row r="187" spans="1:16" x14ac:dyDescent="0.3">
      <c r="A187" s="39" t="s">
        <v>501</v>
      </c>
      <c r="B187" s="39">
        <v>5187661.4659000002</v>
      </c>
      <c r="C187" s="39">
        <v>556693.19949999999</v>
      </c>
      <c r="D187" s="39">
        <v>533.98009999999999</v>
      </c>
      <c r="E187" s="39" t="s">
        <v>510</v>
      </c>
      <c r="F187" s="39">
        <v>5189137.3221000005</v>
      </c>
      <c r="G187" s="39">
        <v>487770.03460000001</v>
      </c>
      <c r="H187" s="39">
        <v>335.02</v>
      </c>
      <c r="I187" s="39">
        <v>1.55E-2</v>
      </c>
      <c r="J187" s="46">
        <v>0</v>
      </c>
      <c r="K187" s="42">
        <f>VLOOKUP(TRIM(E187),'Hub coords'!A$89:E$194,4,FALSE)</f>
        <v>487770.48440000002</v>
      </c>
      <c r="L187" s="42">
        <f>VLOOKUP(TRIM(E187),'Hub coords'!A$89:E$194,5,)</f>
        <v>5189137.1405000007</v>
      </c>
      <c r="M187" s="43">
        <f t="shared" si="12"/>
        <v>0.44980000000214204</v>
      </c>
      <c r="N187" s="43">
        <f t="shared" si="13"/>
        <v>-0.1815999997779727</v>
      </c>
      <c r="O187" s="43">
        <f t="shared" si="14"/>
        <v>0.48507587027318383</v>
      </c>
      <c r="P187" s="45">
        <f t="shared" si="15"/>
        <v>0.23529859992128666</v>
      </c>
    </row>
    <row r="188" spans="1:16" x14ac:dyDescent="0.3">
      <c r="A188" s="39" t="s">
        <v>501</v>
      </c>
      <c r="B188" s="39">
        <v>5187661.4659000002</v>
      </c>
      <c r="C188" s="39">
        <v>556693.19949999999</v>
      </c>
      <c r="D188" s="39">
        <v>533.98009999999999</v>
      </c>
      <c r="E188" s="39" t="s">
        <v>530</v>
      </c>
      <c r="F188" s="39">
        <v>5189851.2291999999</v>
      </c>
      <c r="G188" s="39">
        <v>487980.07490000001</v>
      </c>
      <c r="H188" s="39">
        <v>320.41269999999997</v>
      </c>
      <c r="I188" s="39">
        <v>1.41E-2</v>
      </c>
      <c r="J188" s="46">
        <v>0</v>
      </c>
      <c r="K188" s="42">
        <f>VLOOKUP(TRIM(E188),'Hub coords'!A$89:E$194,4,FALSE)</f>
        <v>487975.32740000001</v>
      </c>
      <c r="L188" s="42">
        <f>VLOOKUP(TRIM(E188),'Hub coords'!A$89:E$194,5,)</f>
        <v>5189856.6405000007</v>
      </c>
      <c r="M188" s="43">
        <f t="shared" si="12"/>
        <v>-4.7474999999976717</v>
      </c>
      <c r="N188" s="43">
        <f t="shared" si="13"/>
        <v>5.4113000007346272</v>
      </c>
      <c r="O188" s="43">
        <f t="shared" si="14"/>
        <v>7.198675152271317</v>
      </c>
      <c r="P188" s="45">
        <f t="shared" si="15"/>
        <v>51.82092394792847</v>
      </c>
    </row>
    <row r="189" spans="1:16" x14ac:dyDescent="0.3">
      <c r="A189" s="39" t="s">
        <v>501</v>
      </c>
      <c r="B189" s="39">
        <v>5187661.4659000002</v>
      </c>
      <c r="C189" s="39">
        <v>556693.19949999999</v>
      </c>
      <c r="D189" s="39">
        <v>533.98009999999999</v>
      </c>
      <c r="E189" s="39" t="s">
        <v>503</v>
      </c>
      <c r="F189" s="39">
        <v>5189139.5429999996</v>
      </c>
      <c r="G189" s="39">
        <v>487820.80499999999</v>
      </c>
      <c r="H189" s="39">
        <v>338.10939999999999</v>
      </c>
      <c r="I189" s="39">
        <v>1.41E-2</v>
      </c>
      <c r="J189" s="46">
        <v>0</v>
      </c>
      <c r="K189" s="42">
        <f>VLOOKUP(TRIM(E189),'Hub coords'!A$89:E$194,4,FALSE)</f>
        <v>487822.16540000006</v>
      </c>
      <c r="L189" s="42">
        <f>VLOOKUP(TRIM(E189),'Hub coords'!A$89:E$194,5,)</f>
        <v>5189140.4065000005</v>
      </c>
      <c r="M189" s="43">
        <f t="shared" si="12"/>
        <v>1.3604000000632368</v>
      </c>
      <c r="N189" s="43">
        <f t="shared" si="13"/>
        <v>0.86350000090897083</v>
      </c>
      <c r="O189" s="43">
        <f t="shared" si="14"/>
        <v>1.6113101538008898</v>
      </c>
      <c r="P189" s="45">
        <f t="shared" si="15"/>
        <v>2.5963204117418472</v>
      </c>
    </row>
    <row r="190" spans="1:16" x14ac:dyDescent="0.3">
      <c r="A190" s="39" t="s">
        <v>501</v>
      </c>
      <c r="B190" s="39">
        <v>5187661.4659000002</v>
      </c>
      <c r="C190" s="39">
        <v>556693.19949999999</v>
      </c>
      <c r="D190" s="39">
        <v>533.98009999999999</v>
      </c>
      <c r="E190" s="39" t="s">
        <v>504</v>
      </c>
      <c r="F190" s="39">
        <v>5189140.9230000004</v>
      </c>
      <c r="G190" s="39">
        <v>487734.79080000002</v>
      </c>
      <c r="H190" s="39">
        <v>334.47309999999999</v>
      </c>
      <c r="I190" s="39">
        <v>1.4800000000000001E-2</v>
      </c>
      <c r="J190" s="46">
        <v>0</v>
      </c>
      <c r="K190" s="42">
        <f>VLOOKUP(TRIM(E190),'Hub coords'!A$89:E$194,4,FALSE)</f>
        <v>487738.36340000003</v>
      </c>
      <c r="L190" s="42">
        <f>VLOOKUP(TRIM(E190),'Hub coords'!A$89:E$194,5,)</f>
        <v>5189139.6984999999</v>
      </c>
      <c r="M190" s="43">
        <f t="shared" si="12"/>
        <v>3.572600000014063</v>
      </c>
      <c r="N190" s="43">
        <f t="shared" si="13"/>
        <v>-1.2245000004768372</v>
      </c>
      <c r="O190" s="43">
        <f t="shared" si="14"/>
        <v>3.7766216399406831</v>
      </c>
      <c r="P190" s="45">
        <f t="shared" si="15"/>
        <v>14.262871011268254</v>
      </c>
    </row>
    <row r="191" spans="1:16" x14ac:dyDescent="0.3">
      <c r="A191" s="39" t="s">
        <v>501</v>
      </c>
      <c r="B191" s="39">
        <v>5187661.4659000002</v>
      </c>
      <c r="C191" s="39">
        <v>556693.19949999999</v>
      </c>
      <c r="D191" s="39">
        <v>533.98009999999999</v>
      </c>
      <c r="E191" s="39" t="s">
        <v>506</v>
      </c>
      <c r="F191" s="39">
        <v>5189815.1063999999</v>
      </c>
      <c r="G191" s="39">
        <v>488031.22970000003</v>
      </c>
      <c r="H191" s="39">
        <v>310.01510000000002</v>
      </c>
      <c r="I191" s="39">
        <v>1.4800000000000001E-2</v>
      </c>
      <c r="J191" s="46">
        <v>0</v>
      </c>
      <c r="K191" s="42">
        <f>VLOOKUP(TRIM(E191),'Hub coords'!A$89:E$194,4,FALSE)</f>
        <v>488032.34240000002</v>
      </c>
      <c r="L191" s="42">
        <f>VLOOKUP(TRIM(E191),'Hub coords'!A$89:E$194,5,)</f>
        <v>5189812.1225000005</v>
      </c>
      <c r="M191" s="43">
        <f t="shared" si="12"/>
        <v>1.112699999997858</v>
      </c>
      <c r="N191" s="43">
        <f t="shared" si="13"/>
        <v>-2.983899999409914</v>
      </c>
      <c r="O191" s="43">
        <f t="shared" si="14"/>
        <v>3.1846130842652958</v>
      </c>
      <c r="P191" s="45">
        <f t="shared" si="15"/>
        <v>10.14176049647372</v>
      </c>
    </row>
    <row r="192" spans="1:16" x14ac:dyDescent="0.3">
      <c r="A192" s="39" t="s">
        <v>501</v>
      </c>
      <c r="B192" s="39">
        <v>5187661.4659000002</v>
      </c>
      <c r="C192" s="39">
        <v>556693.19949999999</v>
      </c>
      <c r="D192" s="39">
        <v>533.98009999999999</v>
      </c>
      <c r="E192" s="39" t="s">
        <v>507</v>
      </c>
      <c r="F192" s="39">
        <v>5189580.3631999996</v>
      </c>
      <c r="G192" s="39">
        <v>487873.74619999999</v>
      </c>
      <c r="H192" s="39">
        <v>332.38220000000001</v>
      </c>
      <c r="I192" s="39">
        <v>1.46E-2</v>
      </c>
      <c r="J192" s="46">
        <v>0</v>
      </c>
      <c r="K192" s="42">
        <f>VLOOKUP(TRIM(E192),'Hub coords'!A$89:E$194,4,FALSE)</f>
        <v>487871.8934</v>
      </c>
      <c r="L192" s="42">
        <f>VLOOKUP(TRIM(E192),'Hub coords'!A$89:E$194,5,)</f>
        <v>5189581.3425000003</v>
      </c>
      <c r="M192" s="43">
        <f t="shared" si="12"/>
        <v>-1.8527999999932945</v>
      </c>
      <c r="N192" s="43">
        <f t="shared" si="13"/>
        <v>0.97930000070482492</v>
      </c>
      <c r="O192" s="43">
        <f t="shared" si="14"/>
        <v>2.0956851699040153</v>
      </c>
      <c r="P192" s="45">
        <f t="shared" si="15"/>
        <v>4.3918963313556212</v>
      </c>
    </row>
    <row r="193" spans="1:16" x14ac:dyDescent="0.3">
      <c r="A193" s="39" t="s">
        <v>501</v>
      </c>
      <c r="B193" s="39">
        <v>5187661.4659000002</v>
      </c>
      <c r="C193" s="39">
        <v>556693.19949999999</v>
      </c>
      <c r="D193" s="39">
        <v>533.98009999999999</v>
      </c>
      <c r="E193" s="39" t="s">
        <v>529</v>
      </c>
      <c r="F193" s="39">
        <v>5189656.8305000002</v>
      </c>
      <c r="G193" s="39">
        <v>487874.65039999998</v>
      </c>
      <c r="H193" s="39">
        <v>318.02480000000003</v>
      </c>
      <c r="I193" s="39">
        <v>1.6799999999999999E-2</v>
      </c>
      <c r="J193" s="46">
        <v>0</v>
      </c>
      <c r="K193" s="42">
        <f>VLOOKUP(TRIM(E193),'Hub coords'!A$89:E$194,4,FALSE)</f>
        <v>487871.70540000004</v>
      </c>
      <c r="L193" s="42">
        <f>VLOOKUP(TRIM(E193),'Hub coords'!A$89:E$194,5,)</f>
        <v>5189657.7755000005</v>
      </c>
      <c r="M193" s="43">
        <f t="shared" si="12"/>
        <v>-2.9449999999487773</v>
      </c>
      <c r="N193" s="43">
        <f t="shared" si="13"/>
        <v>0.94500000029802322</v>
      </c>
      <c r="O193" s="43">
        <f t="shared" si="14"/>
        <v>3.0929031669713751</v>
      </c>
      <c r="P193" s="45">
        <f t="shared" si="15"/>
        <v>9.566050000261562</v>
      </c>
    </row>
    <row r="194" spans="1:16" x14ac:dyDescent="0.3">
      <c r="A194" s="39" t="s">
        <v>501</v>
      </c>
      <c r="B194" s="39">
        <v>5187661.4659000002</v>
      </c>
      <c r="C194" s="39">
        <v>556693.19949999999</v>
      </c>
      <c r="D194" s="39">
        <v>533.98009999999999</v>
      </c>
      <c r="E194" s="39" t="s">
        <v>532</v>
      </c>
      <c r="F194" s="39">
        <v>5189731.0815000003</v>
      </c>
      <c r="G194" s="39">
        <v>487873.29149999999</v>
      </c>
      <c r="H194" s="39">
        <v>312.40629999999999</v>
      </c>
      <c r="I194" s="39">
        <v>1.4999999999999999E-2</v>
      </c>
      <c r="J194" s="46">
        <v>0</v>
      </c>
      <c r="K194" s="42">
        <f>VLOOKUP(TRIM(E194),'Hub coords'!A$89:E$194,4,FALSE)</f>
        <v>487871.66440000001</v>
      </c>
      <c r="L194" s="42">
        <f>VLOOKUP(TRIM(E194),'Hub coords'!A$89:E$194,5,)</f>
        <v>5189733.6025</v>
      </c>
      <c r="M194" s="43">
        <f t="shared" si="12"/>
        <v>-1.6270999999833293</v>
      </c>
      <c r="N194" s="43">
        <f t="shared" si="13"/>
        <v>2.5209999997168779</v>
      </c>
      <c r="O194" s="43">
        <f t="shared" si="14"/>
        <v>3.0004825292806236</v>
      </c>
      <c r="P194" s="45">
        <f t="shared" si="15"/>
        <v>9.0028954085182491</v>
      </c>
    </row>
    <row r="195" spans="1:16" x14ac:dyDescent="0.3">
      <c r="A195" s="39" t="s">
        <v>501</v>
      </c>
      <c r="B195" s="39">
        <v>5187661.4659000002</v>
      </c>
      <c r="C195" s="39">
        <v>556693.19949999999</v>
      </c>
      <c r="D195" s="39">
        <v>533.98009999999999</v>
      </c>
      <c r="E195" s="39" t="s">
        <v>531</v>
      </c>
      <c r="F195" s="39">
        <v>5189807.9309999999</v>
      </c>
      <c r="G195" s="39">
        <v>487873.20909999998</v>
      </c>
      <c r="H195" s="39">
        <v>320.8039</v>
      </c>
      <c r="I195" s="39">
        <v>1.47E-2</v>
      </c>
      <c r="J195" s="46">
        <v>0</v>
      </c>
      <c r="K195" s="42">
        <f>VLOOKUP(TRIM(E195),'Hub coords'!A$89:E$194,4,FALSE)</f>
        <v>487872.52740000002</v>
      </c>
      <c r="L195" s="42">
        <f>VLOOKUP(TRIM(E195),'Hub coords'!A$89:E$194,5,)</f>
        <v>5189809.6665000003</v>
      </c>
      <c r="M195" s="43">
        <f t="shared" si="12"/>
        <v>-0.68169999995734543</v>
      </c>
      <c r="N195" s="43">
        <f t="shared" si="13"/>
        <v>1.7355000004172325</v>
      </c>
      <c r="O195" s="43">
        <f t="shared" si="14"/>
        <v>1.8645844420111573</v>
      </c>
      <c r="P195" s="45">
        <f t="shared" si="15"/>
        <v>3.4766751413900585</v>
      </c>
    </row>
    <row r="196" spans="1:16" x14ac:dyDescent="0.3">
      <c r="A196" s="39" t="s">
        <v>501</v>
      </c>
      <c r="B196" s="39">
        <v>5187661.4659000002</v>
      </c>
      <c r="C196" s="39">
        <v>556693.19949999999</v>
      </c>
      <c r="D196" s="39">
        <v>533.98009999999999</v>
      </c>
      <c r="E196" s="39" t="s">
        <v>502</v>
      </c>
      <c r="F196" s="39">
        <v>5189887.5538999997</v>
      </c>
      <c r="G196" s="39">
        <v>488031.92080000002</v>
      </c>
      <c r="H196" s="39">
        <v>283.20280000000002</v>
      </c>
      <c r="I196" s="39">
        <v>1.4E-2</v>
      </c>
      <c r="J196" s="46">
        <v>0</v>
      </c>
      <c r="K196" s="42">
        <f>VLOOKUP(TRIM(E196),'Hub coords'!A$89:E$194,4,FALSE)</f>
        <v>488030.87040000001</v>
      </c>
      <c r="L196" s="42">
        <f>VLOOKUP(TRIM(E196),'Hub coords'!A$89:E$194,5,)</f>
        <v>5189887.7975000003</v>
      </c>
      <c r="M196" s="43">
        <f t="shared" si="12"/>
        <v>-1.0504000000073574</v>
      </c>
      <c r="N196" s="43">
        <f t="shared" si="13"/>
        <v>0.24360000062733889</v>
      </c>
      <c r="O196" s="43">
        <f t="shared" si="14"/>
        <v>1.0782769219087904</v>
      </c>
      <c r="P196" s="45">
        <f t="shared" si="15"/>
        <v>1.1626811203210958</v>
      </c>
    </row>
    <row r="197" spans="1:16" x14ac:dyDescent="0.3">
      <c r="A197" s="39" t="s">
        <v>501</v>
      </c>
      <c r="B197" s="39">
        <v>5187661.4659000002</v>
      </c>
      <c r="C197" s="39">
        <v>556693.19949999999</v>
      </c>
      <c r="D197" s="39">
        <v>533.98009999999999</v>
      </c>
      <c r="E197" s="39" t="s">
        <v>528</v>
      </c>
      <c r="F197" s="39">
        <v>5189888.4781999998</v>
      </c>
      <c r="G197" s="39">
        <v>487954.93070000003</v>
      </c>
      <c r="H197" s="39">
        <v>307.6816</v>
      </c>
      <c r="I197" s="39">
        <v>1.2999999999999999E-2</v>
      </c>
      <c r="J197" s="66">
        <v>0</v>
      </c>
      <c r="K197" s="42">
        <f>VLOOKUP(TRIM(E197),'Hub coords'!A$89:E$194,4,FALSE)</f>
        <v>487953.40240000002</v>
      </c>
      <c r="L197" s="42">
        <f>VLOOKUP(TRIM(E197),'Hub coords'!A$89:E$194,5,)</f>
        <v>5189887.1414999999</v>
      </c>
      <c r="M197" s="43">
        <f t="shared" si="12"/>
        <v>-1.5283000000054017</v>
      </c>
      <c r="N197" s="43">
        <f t="shared" si="13"/>
        <v>-1.3366999998688698</v>
      </c>
      <c r="O197" s="43">
        <f t="shared" si="14"/>
        <v>2.030386115906516</v>
      </c>
      <c r="P197" s="45">
        <f t="shared" si="15"/>
        <v>4.1224677796659481</v>
      </c>
    </row>
    <row r="198" spans="1:16" x14ac:dyDescent="0.3">
      <c r="A198" s="39" t="s">
        <v>501</v>
      </c>
      <c r="B198" s="39">
        <v>5187661.4659000002</v>
      </c>
      <c r="C198" s="39">
        <v>556693.19949999999</v>
      </c>
      <c r="D198" s="39">
        <v>533.98009999999999</v>
      </c>
      <c r="E198" s="39" t="s">
        <v>527</v>
      </c>
      <c r="F198" s="39">
        <v>5189810.9793999996</v>
      </c>
      <c r="G198" s="39">
        <v>487956.14140000002</v>
      </c>
      <c r="H198" s="39">
        <v>305.27620000000002</v>
      </c>
      <c r="I198" s="39">
        <v>1.7500000000000002E-2</v>
      </c>
      <c r="J198" s="46">
        <v>0</v>
      </c>
      <c r="K198" s="42">
        <f>VLOOKUP(TRIM(E198),'Hub coords'!A$89:E$194,4,FALSE)</f>
        <v>487954.53240000003</v>
      </c>
      <c r="L198" s="42">
        <f>VLOOKUP(TRIM(E198),'Hub coords'!A$89:E$194,5,)</f>
        <v>5189811.0734999999</v>
      </c>
      <c r="M198" s="43">
        <f t="shared" si="12"/>
        <v>-1.6089999999967404</v>
      </c>
      <c r="N198" s="43">
        <f t="shared" si="13"/>
        <v>9.4100000336766243E-2</v>
      </c>
      <c r="O198" s="43">
        <f t="shared" si="14"/>
        <v>1.6117493012416322</v>
      </c>
      <c r="P198" s="45">
        <f t="shared" si="15"/>
        <v>2.5977358100528898</v>
      </c>
    </row>
    <row r="199" spans="1:16" x14ac:dyDescent="0.3">
      <c r="A199" s="39" t="s">
        <v>501</v>
      </c>
      <c r="B199" s="39">
        <v>5187661.4659000002</v>
      </c>
      <c r="C199" s="39">
        <v>556693.19949999999</v>
      </c>
      <c r="D199" s="39">
        <v>533.98009999999999</v>
      </c>
      <c r="E199" s="39" t="s">
        <v>526</v>
      </c>
      <c r="F199" s="39">
        <v>5189729.0724999998</v>
      </c>
      <c r="G199" s="39">
        <v>487959.71090000001</v>
      </c>
      <c r="H199" s="39">
        <v>311.1782</v>
      </c>
      <c r="I199" s="39">
        <v>1.7299999999999999E-2</v>
      </c>
      <c r="J199" s="46">
        <v>0</v>
      </c>
      <c r="K199" s="42">
        <f>VLOOKUP(TRIM(E199),'Hub coords'!A$89:E$194,4,FALSE)</f>
        <v>487956.13340000005</v>
      </c>
      <c r="L199" s="42">
        <f>VLOOKUP(TRIM(E199),'Hub coords'!A$89:E$194,5,)</f>
        <v>5189733.8505000006</v>
      </c>
      <c r="M199" s="43">
        <f t="shared" si="12"/>
        <v>-3.5774999999557622</v>
      </c>
      <c r="N199" s="43">
        <f t="shared" si="13"/>
        <v>4.7780000008642673</v>
      </c>
      <c r="O199" s="43">
        <f t="shared" si="14"/>
        <v>5.9689019306688573</v>
      </c>
      <c r="P199" s="45">
        <f t="shared" si="15"/>
        <v>35.627790257942415</v>
      </c>
    </row>
    <row r="200" spans="1:16" x14ac:dyDescent="0.3">
      <c r="A200" s="39" t="s">
        <v>501</v>
      </c>
      <c r="B200" s="39">
        <v>5187661.4659000002</v>
      </c>
      <c r="C200" s="39">
        <v>556693.19949999999</v>
      </c>
      <c r="D200" s="39">
        <v>533.98009999999999</v>
      </c>
      <c r="E200" s="39" t="s">
        <v>545</v>
      </c>
      <c r="F200" s="39">
        <v>5189660.0296</v>
      </c>
      <c r="G200" s="39">
        <v>487958.40669999999</v>
      </c>
      <c r="H200" s="39">
        <v>322.23910000000001</v>
      </c>
      <c r="I200" s="39">
        <v>1.61E-2</v>
      </c>
      <c r="J200" s="46">
        <v>0</v>
      </c>
      <c r="K200" s="42">
        <f>VLOOKUP(TRIM(E200),'Hub coords'!A$89:E$194,4,FALSE)</f>
        <v>487956.44140000001</v>
      </c>
      <c r="L200" s="42">
        <f>VLOOKUP(TRIM(E200),'Hub coords'!A$89:E$194,5,)</f>
        <v>5189658.0525000002</v>
      </c>
      <c r="M200" s="43">
        <f t="shared" si="12"/>
        <v>-1.9652999999816529</v>
      </c>
      <c r="N200" s="43">
        <f t="shared" si="13"/>
        <v>-1.9770999997854233</v>
      </c>
      <c r="O200" s="43">
        <f t="shared" si="14"/>
        <v>2.787710260963181</v>
      </c>
      <c r="P200" s="45">
        <f t="shared" si="15"/>
        <v>7.7713284990794067</v>
      </c>
    </row>
    <row r="201" spans="1:16" x14ac:dyDescent="0.3">
      <c r="A201" s="39" t="s">
        <v>501</v>
      </c>
      <c r="B201" s="39">
        <v>5187661.4659000002</v>
      </c>
      <c r="C201" s="39">
        <v>556693.19949999999</v>
      </c>
      <c r="D201" s="39">
        <v>533.98009999999999</v>
      </c>
      <c r="E201" s="39" t="s">
        <v>514</v>
      </c>
      <c r="F201" s="39">
        <v>5189505.5389</v>
      </c>
      <c r="G201" s="39">
        <v>487959.1153</v>
      </c>
      <c r="H201" s="39">
        <v>316.2364</v>
      </c>
      <c r="I201" s="39">
        <v>1.49E-2</v>
      </c>
      <c r="J201" s="46">
        <v>0</v>
      </c>
      <c r="K201" s="42">
        <f>VLOOKUP(TRIM(E201),'Hub coords'!A$89:E$194,4,FALSE)</f>
        <v>487956.26340000005</v>
      </c>
      <c r="L201" s="42">
        <f>VLOOKUP(TRIM(E201),'Hub coords'!A$89:E$194,5,)</f>
        <v>5189505.7545000007</v>
      </c>
      <c r="M201" s="43">
        <f t="shared" si="12"/>
        <v>-2.8518999999505468</v>
      </c>
      <c r="N201" s="43">
        <f t="shared" si="13"/>
        <v>0.21560000069439411</v>
      </c>
      <c r="O201" s="43">
        <f t="shared" si="14"/>
        <v>2.8600379315696758</v>
      </c>
      <c r="P201" s="45">
        <f t="shared" si="15"/>
        <v>8.1798169700173489</v>
      </c>
    </row>
    <row r="202" spans="1:16" x14ac:dyDescent="0.3">
      <c r="L202" s="71" t="s">
        <v>305</v>
      </c>
      <c r="M202" s="71">
        <f>AVERAGE(M169:M201)</f>
        <v>-0.90586773771616258</v>
      </c>
      <c r="N202" s="71">
        <f>AVERAGE(N169:N201)</f>
        <v>0.78471327635149157</v>
      </c>
      <c r="O202" s="71">
        <f>AVERAGE(O169:O201)</f>
        <v>2.5117548268811838</v>
      </c>
    </row>
    <row r="203" spans="1:16" x14ac:dyDescent="0.3">
      <c r="L203" s="41" t="s">
        <v>306</v>
      </c>
      <c r="M203" s="41">
        <f>MAX(M169:M201)</f>
        <v>4.7658000000519678</v>
      </c>
      <c r="N203" s="41">
        <f>MAX(N169:N201)</f>
        <v>5.4113000007346272</v>
      </c>
      <c r="O203" s="41">
        <f>MAX(O169:O201)</f>
        <v>7.198675152271317</v>
      </c>
    </row>
    <row r="204" spans="1:16" x14ac:dyDescent="0.3">
      <c r="L204" s="41" t="s">
        <v>307</v>
      </c>
      <c r="M204" s="41">
        <f>MIN(M169:M201)</f>
        <v>-4.8251999999629334</v>
      </c>
      <c r="N204" s="41">
        <f>MIN(N169:N201)</f>
        <v>-2.983899999409914</v>
      </c>
      <c r="O204" s="41">
        <f>MIN(O169:O201)</f>
        <v>0.26648176308365501</v>
      </c>
    </row>
    <row r="205" spans="1:16" x14ac:dyDescent="0.3">
      <c r="L205" s="41" t="s">
        <v>308</v>
      </c>
      <c r="M205" s="41">
        <f>_xlfn.STDEV.S(M169:M201)</f>
        <v>2.149525135657985</v>
      </c>
      <c r="N205" s="41">
        <f>_xlfn.STDEV.S(N169:N201)</f>
        <v>1.9259315531455692</v>
      </c>
      <c r="O205" s="41">
        <f>_xlfn.STDEV.S(O169:O201)</f>
        <v>1.8179281402518865</v>
      </c>
    </row>
    <row r="206" spans="1:16" x14ac:dyDescent="0.3">
      <c r="L206" s="41" t="s">
        <v>309</v>
      </c>
      <c r="M206" s="41"/>
      <c r="N206" s="41"/>
      <c r="O206" s="41">
        <f>SQRT(SUM(P169:P201)/O207)</f>
        <v>3.0844169105739514</v>
      </c>
    </row>
    <row r="207" spans="1:16" x14ac:dyDescent="0.3">
      <c r="L207" s="41" t="s">
        <v>310</v>
      </c>
      <c r="M207" s="40"/>
      <c r="N207" s="40"/>
      <c r="O207" s="40">
        <f>COUNT(O169:O201)</f>
        <v>33</v>
      </c>
    </row>
    <row r="210" spans="1:16" x14ac:dyDescent="0.3">
      <c r="A210" s="39" t="s">
        <v>547</v>
      </c>
    </row>
    <row r="211" spans="1:16" x14ac:dyDescent="0.3">
      <c r="A211" s="39" t="s">
        <v>245</v>
      </c>
    </row>
    <row r="212" spans="1:16" x14ac:dyDescent="0.3">
      <c r="A212" s="39" t="s">
        <v>246</v>
      </c>
    </row>
    <row r="213" spans="1:16" x14ac:dyDescent="0.3">
      <c r="A213" s="39" t="s">
        <v>247</v>
      </c>
    </row>
    <row r="214" spans="1:16" x14ac:dyDescent="0.3">
      <c r="A214" s="39" t="s">
        <v>248</v>
      </c>
    </row>
    <row r="215" spans="1:16" x14ac:dyDescent="0.3">
      <c r="A215" s="39" t="s">
        <v>533</v>
      </c>
    </row>
    <row r="216" spans="1:16" x14ac:dyDescent="0.3">
      <c r="A216" s="39" t="s">
        <v>534</v>
      </c>
    </row>
    <row r="217" spans="1:16" x14ac:dyDescent="0.3">
      <c r="A217" s="39" t="s">
        <v>250</v>
      </c>
    </row>
    <row r="218" spans="1:16" x14ac:dyDescent="0.3">
      <c r="A218" s="39" t="s">
        <v>251</v>
      </c>
    </row>
    <row r="219" spans="1:16" x14ac:dyDescent="0.3">
      <c r="A219" s="39" t="s">
        <v>252</v>
      </c>
      <c r="J219" s="46"/>
    </row>
    <row r="220" spans="1:16" x14ac:dyDescent="0.3">
      <c r="A220" s="39" t="s">
        <v>253</v>
      </c>
    </row>
    <row r="221" spans="1:16" x14ac:dyDescent="0.3">
      <c r="A221" s="39" t="s">
        <v>254</v>
      </c>
    </row>
    <row r="223" spans="1:16" ht="43.2" x14ac:dyDescent="0.3">
      <c r="A223" s="39" t="s">
        <v>255</v>
      </c>
      <c r="B223" s="39" t="s">
        <v>256</v>
      </c>
      <c r="C223" s="54" t="s">
        <v>257</v>
      </c>
      <c r="D223" s="54" t="s">
        <v>258</v>
      </c>
      <c r="E223" s="54" t="s">
        <v>538</v>
      </c>
      <c r="F223" s="54" t="s">
        <v>256</v>
      </c>
      <c r="G223" s="54" t="s">
        <v>257</v>
      </c>
      <c r="H223" s="54" t="s">
        <v>258</v>
      </c>
      <c r="I223" s="54" t="s">
        <v>260</v>
      </c>
      <c r="J223" s="54" t="s">
        <v>261</v>
      </c>
      <c r="K223" s="44" t="s">
        <v>390</v>
      </c>
      <c r="L223" s="44" t="s">
        <v>391</v>
      </c>
      <c r="M223" s="44" t="s">
        <v>301</v>
      </c>
      <c r="N223" s="44" t="s">
        <v>302</v>
      </c>
      <c r="O223" s="44" t="s">
        <v>303</v>
      </c>
      <c r="P223" s="45" t="s">
        <v>304</v>
      </c>
    </row>
    <row r="224" spans="1:16" x14ac:dyDescent="0.3">
      <c r="A224" s="39" t="s">
        <v>501</v>
      </c>
      <c r="B224" s="39">
        <v>5187661.4659000002</v>
      </c>
      <c r="C224" s="39">
        <v>556693.19949999999</v>
      </c>
      <c r="D224" s="39">
        <v>533.98009999999999</v>
      </c>
      <c r="E224" s="39" t="s">
        <v>503</v>
      </c>
      <c r="F224" s="39">
        <v>5189138.8880000003</v>
      </c>
      <c r="G224" s="39">
        <v>487820.71639999998</v>
      </c>
      <c r="H224" s="39">
        <v>340.49310000000003</v>
      </c>
      <c r="I224" s="39">
        <v>2.5503999999999998</v>
      </c>
      <c r="J224" s="46">
        <v>0</v>
      </c>
      <c r="K224" s="42">
        <f>VLOOKUP(TRIM(E224),'Hub coords'!A$89:E$194,4,FALSE)</f>
        <v>487822.16540000006</v>
      </c>
      <c r="L224" s="42">
        <f>VLOOKUP(TRIM(E224),'Hub coords'!A$89:E$194,5,)</f>
        <v>5189140.4065000005</v>
      </c>
      <c r="M224" s="43">
        <f t="shared" ref="M224:M256" si="16">K224-G224</f>
        <v>1.4490000000805594</v>
      </c>
      <c r="N224" s="43">
        <f t="shared" ref="N224:N256" si="17">L224-F224</f>
        <v>1.5185000002384186</v>
      </c>
      <c r="O224" s="43">
        <f t="shared" ref="O224:O256" si="18">SQRT(M224^2+N224^2)</f>
        <v>2.0989147793461123</v>
      </c>
      <c r="P224" s="45">
        <f t="shared" ref="P224:P256" si="19">O224^2</f>
        <v>4.4054432509575392</v>
      </c>
    </row>
    <row r="225" spans="1:16" x14ac:dyDescent="0.3">
      <c r="A225" s="39" t="s">
        <v>501</v>
      </c>
      <c r="B225" s="39">
        <v>5187661.4659000002</v>
      </c>
      <c r="C225" s="39">
        <v>556693.19949999999</v>
      </c>
      <c r="D225" s="39">
        <v>533.98009999999999</v>
      </c>
      <c r="E225" s="39" t="s">
        <v>504</v>
      </c>
      <c r="F225" s="39">
        <v>5189142.1836000001</v>
      </c>
      <c r="G225" s="39">
        <v>487733.87209999998</v>
      </c>
      <c r="H225" s="39">
        <v>338.47449999999998</v>
      </c>
      <c r="I225" s="39">
        <v>3.7801</v>
      </c>
      <c r="J225" s="66">
        <v>0</v>
      </c>
      <c r="K225" s="42">
        <f>VLOOKUP(TRIM(E225),'Hub coords'!A$89:E$194,4,FALSE)</f>
        <v>487738.36340000003</v>
      </c>
      <c r="L225" s="42">
        <f>VLOOKUP(TRIM(E225),'Hub coords'!A$89:E$194,5,)</f>
        <v>5189139.6984999999</v>
      </c>
      <c r="M225" s="43">
        <f t="shared" si="16"/>
        <v>4.4913000000524335</v>
      </c>
      <c r="N225" s="43">
        <f t="shared" si="17"/>
        <v>-2.4851000001654029</v>
      </c>
      <c r="O225" s="43">
        <f t="shared" si="18"/>
        <v>5.1329813657652288</v>
      </c>
      <c r="P225" s="45">
        <f t="shared" si="19"/>
        <v>26.347497701293072</v>
      </c>
    </row>
    <row r="226" spans="1:16" x14ac:dyDescent="0.3">
      <c r="A226" s="39" t="s">
        <v>501</v>
      </c>
      <c r="B226" s="39">
        <v>5187661.4659000002</v>
      </c>
      <c r="C226" s="39">
        <v>556693.19949999999</v>
      </c>
      <c r="D226" s="39">
        <v>533.98009999999999</v>
      </c>
      <c r="E226" s="39" t="s">
        <v>505</v>
      </c>
      <c r="F226" s="39">
        <v>5189600.6881999997</v>
      </c>
      <c r="G226" s="39">
        <v>487820.54109999997</v>
      </c>
      <c r="H226" s="39">
        <v>316.3612</v>
      </c>
      <c r="I226" s="39">
        <v>5.3491999999999997</v>
      </c>
      <c r="J226" s="46">
        <v>0</v>
      </c>
      <c r="K226" s="42">
        <f>VLOOKUP(TRIM(E226),'Hub coords'!A$89:E$194,4,FALSE)</f>
        <v>487820.15140000003</v>
      </c>
      <c r="L226" s="42">
        <f>VLOOKUP(TRIM(E226),'Hub coords'!A$89:E$194,5,)</f>
        <v>5189605.0755000003</v>
      </c>
      <c r="M226" s="43">
        <f t="shared" si="16"/>
        <v>-0.38969999994151294</v>
      </c>
      <c r="N226" s="43">
        <f t="shared" si="17"/>
        <v>4.387300000526011</v>
      </c>
      <c r="O226" s="43">
        <f t="shared" si="18"/>
        <v>4.404573462274179</v>
      </c>
      <c r="P226" s="45">
        <f t="shared" si="19"/>
        <v>19.400267384569947</v>
      </c>
    </row>
    <row r="227" spans="1:16" x14ac:dyDescent="0.3">
      <c r="A227" s="39" t="s">
        <v>501</v>
      </c>
      <c r="B227" s="39">
        <v>5187661.4659000002</v>
      </c>
      <c r="C227" s="39">
        <v>556693.19949999999</v>
      </c>
      <c r="D227" s="39">
        <v>533.98009999999999</v>
      </c>
      <c r="E227" s="39" t="s">
        <v>506</v>
      </c>
      <c r="F227" s="39">
        <v>5189811.9133000001</v>
      </c>
      <c r="G227" s="39">
        <v>488033.08230000001</v>
      </c>
      <c r="H227" s="39">
        <v>319.7176</v>
      </c>
      <c r="I227" s="39">
        <v>6.3293999999999997</v>
      </c>
      <c r="J227" s="46">
        <v>0</v>
      </c>
      <c r="K227" s="42">
        <f>VLOOKUP(TRIM(E227),'Hub coords'!A$89:E$194,4,FALSE)</f>
        <v>488032.34240000002</v>
      </c>
      <c r="L227" s="42">
        <f>VLOOKUP(TRIM(E227),'Hub coords'!A$89:E$194,5,)</f>
        <v>5189812.1225000005</v>
      </c>
      <c r="M227" s="43">
        <f t="shared" si="16"/>
        <v>-0.73989999998593703</v>
      </c>
      <c r="N227" s="43">
        <f t="shared" si="17"/>
        <v>0.20920000039041042</v>
      </c>
      <c r="O227" s="43">
        <f t="shared" si="18"/>
        <v>0.76890613870779922</v>
      </c>
      <c r="P227" s="45">
        <f t="shared" si="19"/>
        <v>0.59121665014253744</v>
      </c>
    </row>
    <row r="228" spans="1:16" x14ac:dyDescent="0.3">
      <c r="A228" s="39" t="s">
        <v>501</v>
      </c>
      <c r="B228" s="39">
        <v>5187661.4659000002</v>
      </c>
      <c r="C228" s="39">
        <v>556693.19949999999</v>
      </c>
      <c r="D228" s="39">
        <v>533.98009999999999</v>
      </c>
      <c r="E228" s="39" t="s">
        <v>555</v>
      </c>
      <c r="F228" s="39">
        <v>5189870.3496000003</v>
      </c>
      <c r="G228" s="39">
        <v>488020.66080000001</v>
      </c>
      <c r="H228" s="39">
        <v>311.39620000000002</v>
      </c>
      <c r="I228" s="39">
        <v>9.7241999999999997</v>
      </c>
      <c r="J228" s="46">
        <v>0</v>
      </c>
      <c r="K228" s="42">
        <f>VLOOKUP(TRIM(E228),'Hub coords'!A$89:E$194,4,FALSE)</f>
        <v>488015.69576465449</v>
      </c>
      <c r="L228" s="42">
        <f>VLOOKUP(TRIM(E228),'Hub coords'!A$89:E$194,5,)</f>
        <v>5189870.846538106</v>
      </c>
      <c r="M228" s="43">
        <f t="shared" si="16"/>
        <v>-4.9650353455217555</v>
      </c>
      <c r="N228" s="43">
        <f t="shared" si="17"/>
        <v>0.49693810567259789</v>
      </c>
      <c r="O228" s="43">
        <f t="shared" si="18"/>
        <v>4.9898420278752118</v>
      </c>
      <c r="P228" s="45">
        <f t="shared" si="19"/>
        <v>24.898523463149807</v>
      </c>
    </row>
    <row r="229" spans="1:16" x14ac:dyDescent="0.3">
      <c r="A229" s="39" t="s">
        <v>501</v>
      </c>
      <c r="B229" s="39">
        <v>5187661.4659000002</v>
      </c>
      <c r="C229" s="39">
        <v>556693.19949999999</v>
      </c>
      <c r="D229" s="39">
        <v>533.98009999999999</v>
      </c>
      <c r="E229" s="39" t="s">
        <v>507</v>
      </c>
      <c r="F229" s="39">
        <v>5189579.7270999998</v>
      </c>
      <c r="G229" s="39">
        <v>487876.09490000003</v>
      </c>
      <c r="H229" s="39">
        <v>336.89019999999999</v>
      </c>
      <c r="I229" s="39">
        <v>4.5861999999999998</v>
      </c>
      <c r="J229" s="46">
        <v>0</v>
      </c>
      <c r="K229" s="42">
        <f>VLOOKUP(TRIM(E229),'Hub coords'!A$89:E$194,4,FALSE)</f>
        <v>487871.8934</v>
      </c>
      <c r="L229" s="42">
        <f>VLOOKUP(TRIM(E229),'Hub coords'!A$89:E$194,5,)</f>
        <v>5189581.3425000003</v>
      </c>
      <c r="M229" s="43">
        <f t="shared" si="16"/>
        <v>-4.20150000002468</v>
      </c>
      <c r="N229" s="43">
        <f t="shared" si="17"/>
        <v>1.615400000475347</v>
      </c>
      <c r="O229" s="43">
        <f t="shared" si="18"/>
        <v>4.5013463998833885</v>
      </c>
      <c r="P229" s="45">
        <f t="shared" si="19"/>
        <v>20.262119411743143</v>
      </c>
    </row>
    <row r="230" spans="1:16" x14ac:dyDescent="0.3">
      <c r="A230" s="39" t="s">
        <v>501</v>
      </c>
      <c r="B230" s="39">
        <v>5187661.4659000002</v>
      </c>
      <c r="C230" s="39">
        <v>556693.19949999999</v>
      </c>
      <c r="D230" s="39">
        <v>533.98009999999999</v>
      </c>
      <c r="E230" s="39" t="s">
        <v>502</v>
      </c>
      <c r="F230" s="39">
        <v>5189894.6294</v>
      </c>
      <c r="G230" s="39">
        <v>488034.4731</v>
      </c>
      <c r="H230" s="39">
        <v>282.67239999999998</v>
      </c>
      <c r="I230" s="39">
        <v>6.9531999999999998</v>
      </c>
      <c r="J230" s="46">
        <v>0</v>
      </c>
      <c r="K230" s="42">
        <f>VLOOKUP(TRIM(E230),'Hub coords'!A$89:E$194,4,FALSE)</f>
        <v>488030.87040000001</v>
      </c>
      <c r="L230" s="42">
        <f>VLOOKUP(TRIM(E230),'Hub coords'!A$89:E$194,5,)</f>
        <v>5189887.7975000003</v>
      </c>
      <c r="M230" s="43">
        <f t="shared" si="16"/>
        <v>-3.6026999999885447</v>
      </c>
      <c r="N230" s="43">
        <f t="shared" si="17"/>
        <v>-6.831899999640882</v>
      </c>
      <c r="O230" s="43">
        <f t="shared" si="18"/>
        <v>7.7236199346556758</v>
      </c>
      <c r="P230" s="45">
        <f t="shared" si="19"/>
        <v>59.654304895010547</v>
      </c>
    </row>
    <row r="231" spans="1:16" x14ac:dyDescent="0.3">
      <c r="A231" s="39" t="s">
        <v>501</v>
      </c>
      <c r="B231" s="39">
        <v>5187661.4659000002</v>
      </c>
      <c r="C231" s="39">
        <v>556693.19949999999</v>
      </c>
      <c r="D231" s="39">
        <v>533.98009999999999</v>
      </c>
      <c r="E231" s="39" t="s">
        <v>508</v>
      </c>
      <c r="F231" s="39">
        <v>5189497.4630000005</v>
      </c>
      <c r="G231" s="39">
        <v>487965.14850000001</v>
      </c>
      <c r="H231" s="39">
        <v>332.24470000000002</v>
      </c>
      <c r="I231" s="39">
        <v>6.4362000000000004</v>
      </c>
      <c r="J231" s="46">
        <v>0</v>
      </c>
      <c r="K231" s="42">
        <f>VLOOKUP(TRIM(E231),'Hub coords'!A$89:E$194,4,FALSE)</f>
        <v>487966.29640000005</v>
      </c>
      <c r="L231" s="42">
        <f>VLOOKUP(TRIM(E231),'Hub coords'!A$89:E$194,5,)</f>
        <v>5189499.7715000007</v>
      </c>
      <c r="M231" s="43">
        <f t="shared" si="16"/>
        <v>1.1479000000399537</v>
      </c>
      <c r="N231" s="43">
        <f t="shared" si="17"/>
        <v>2.3085000002756715</v>
      </c>
      <c r="O231" s="43">
        <f t="shared" si="18"/>
        <v>2.5781479130112959</v>
      </c>
      <c r="P231" s="45">
        <f t="shared" si="19"/>
        <v>6.6468466613645001</v>
      </c>
    </row>
    <row r="232" spans="1:16" x14ac:dyDescent="0.3">
      <c r="A232" s="39" t="s">
        <v>501</v>
      </c>
      <c r="B232" s="39">
        <v>5187661.4659000002</v>
      </c>
      <c r="C232" s="39">
        <v>556693.19949999999</v>
      </c>
      <c r="D232" s="39">
        <v>533.98009999999999</v>
      </c>
      <c r="E232" s="39" t="s">
        <v>509</v>
      </c>
      <c r="F232" s="39">
        <v>5189581.9009999996</v>
      </c>
      <c r="G232" s="39">
        <v>488008.28080000001</v>
      </c>
      <c r="H232" s="39">
        <v>336.06599999999997</v>
      </c>
      <c r="I232" s="39">
        <v>5.4884000000000004</v>
      </c>
      <c r="J232" s="46">
        <v>0</v>
      </c>
      <c r="K232" s="42">
        <f>VLOOKUP(TRIM(E232),'Hub coords'!A$89:E$194,4,FALSE)</f>
        <v>488003.82940000005</v>
      </c>
      <c r="L232" s="42">
        <f>VLOOKUP(TRIM(E232),'Hub coords'!A$89:E$194,5,)</f>
        <v>5189582.0975000001</v>
      </c>
      <c r="M232" s="43">
        <f t="shared" si="16"/>
        <v>-4.4513999999617226</v>
      </c>
      <c r="N232" s="43">
        <f t="shared" si="17"/>
        <v>0.19650000054389238</v>
      </c>
      <c r="O232" s="43">
        <f t="shared" si="18"/>
        <v>4.45573497976181</v>
      </c>
      <c r="P232" s="45">
        <f t="shared" si="19"/>
        <v>19.853574209872978</v>
      </c>
    </row>
    <row r="233" spans="1:16" x14ac:dyDescent="0.3">
      <c r="A233" s="39" t="s">
        <v>501</v>
      </c>
      <c r="B233" s="39">
        <v>5187661.4659000002</v>
      </c>
      <c r="C233" s="39">
        <v>556693.19949999999</v>
      </c>
      <c r="D233" s="39">
        <v>533.98009999999999</v>
      </c>
      <c r="E233" s="39" t="s">
        <v>510</v>
      </c>
      <c r="F233" s="39">
        <v>5189139.2659999998</v>
      </c>
      <c r="G233" s="39">
        <v>487769.49339999998</v>
      </c>
      <c r="H233" s="39">
        <v>335.40019999999998</v>
      </c>
      <c r="I233" s="39">
        <v>2.7917999999999998</v>
      </c>
      <c r="J233" s="46">
        <v>0</v>
      </c>
      <c r="K233" s="42">
        <f>VLOOKUP(TRIM(E233),'Hub coords'!A$89:E$194,4,FALSE)</f>
        <v>487770.48440000002</v>
      </c>
      <c r="L233" s="42">
        <f>VLOOKUP(TRIM(E233),'Hub coords'!A$89:E$194,5,)</f>
        <v>5189137.1405000007</v>
      </c>
      <c r="M233" s="43">
        <f t="shared" si="16"/>
        <v>0.99100000003818423</v>
      </c>
      <c r="N233" s="43">
        <f t="shared" si="17"/>
        <v>-2.1254999991506338</v>
      </c>
      <c r="O233" s="43">
        <f t="shared" si="18"/>
        <v>2.3451719012611898</v>
      </c>
      <c r="P233" s="45">
        <f t="shared" si="19"/>
        <v>5.4998312464650239</v>
      </c>
    </row>
    <row r="234" spans="1:16" x14ac:dyDescent="0.3">
      <c r="A234" s="39" t="s">
        <v>501</v>
      </c>
      <c r="B234" s="39">
        <v>5187661.4659000002</v>
      </c>
      <c r="C234" s="39">
        <v>556693.19949999999</v>
      </c>
      <c r="D234" s="39">
        <v>533.98009999999999</v>
      </c>
      <c r="E234" s="39" t="s">
        <v>511</v>
      </c>
      <c r="F234" s="39">
        <v>5189565.6015999997</v>
      </c>
      <c r="G234" s="39">
        <v>487832.9313</v>
      </c>
      <c r="H234" s="39">
        <v>335.77719999999999</v>
      </c>
      <c r="I234" s="39">
        <v>7.0049000000000001</v>
      </c>
      <c r="J234" s="46">
        <v>0</v>
      </c>
      <c r="K234" s="42">
        <f>VLOOKUP(TRIM(E234),'Hub coords'!A$89:E$194,4,FALSE)</f>
        <v>487837.50940000004</v>
      </c>
      <c r="L234" s="42">
        <f>VLOOKUP(TRIM(E234),'Hub coords'!A$89:E$194,5,)</f>
        <v>5189563.5465000002</v>
      </c>
      <c r="M234" s="43">
        <f t="shared" si="16"/>
        <v>4.5781000000424683</v>
      </c>
      <c r="N234" s="43">
        <f t="shared" si="17"/>
        <v>-2.0550999995321035</v>
      </c>
      <c r="O234" s="43">
        <f t="shared" si="18"/>
        <v>5.0182103999798278</v>
      </c>
      <c r="P234" s="45">
        <f t="shared" si="19"/>
        <v>25.182435618465703</v>
      </c>
    </row>
    <row r="235" spans="1:16" x14ac:dyDescent="0.3">
      <c r="A235" s="39" t="s">
        <v>501</v>
      </c>
      <c r="B235" s="39">
        <v>5187661.4659000002</v>
      </c>
      <c r="C235" s="39">
        <v>556693.19949999999</v>
      </c>
      <c r="D235" s="39">
        <v>533.98009999999999</v>
      </c>
      <c r="E235" s="39" t="s">
        <v>512</v>
      </c>
      <c r="F235" s="39">
        <v>5189804.8366999999</v>
      </c>
      <c r="G235" s="39">
        <v>488059.60129999998</v>
      </c>
      <c r="H235" s="39">
        <v>300.9819</v>
      </c>
      <c r="I235" s="39">
        <v>1.151</v>
      </c>
      <c r="J235" s="46">
        <v>0</v>
      </c>
      <c r="K235" s="42">
        <f>VLOOKUP(TRIM(E235),'Hub coords'!A$89:E$194,4,FALSE)</f>
        <v>488059.60840000003</v>
      </c>
      <c r="L235" s="42">
        <f>VLOOKUP(TRIM(E235),'Hub coords'!A$89:E$194,5,)</f>
        <v>5189806.1515000006</v>
      </c>
      <c r="M235" s="43">
        <f t="shared" si="16"/>
        <v>7.1000000461935997E-3</v>
      </c>
      <c r="N235" s="43">
        <f t="shared" si="17"/>
        <v>1.3148000007495284</v>
      </c>
      <c r="O235" s="43">
        <f t="shared" si="18"/>
        <v>1.3148191708260173</v>
      </c>
      <c r="P235" s="45">
        <f t="shared" si="19"/>
        <v>1.7287494519716156</v>
      </c>
    </row>
    <row r="236" spans="1:16" x14ac:dyDescent="0.3">
      <c r="A236" s="39" t="s">
        <v>501</v>
      </c>
      <c r="B236" s="39">
        <v>5187661.4659000002</v>
      </c>
      <c r="C236" s="39">
        <v>556693.19949999999</v>
      </c>
      <c r="D236" s="39">
        <v>533.98009999999999</v>
      </c>
      <c r="E236" s="39" t="s">
        <v>513</v>
      </c>
      <c r="F236" s="39">
        <v>5189844.0760000004</v>
      </c>
      <c r="G236" s="39">
        <v>488050.78830000001</v>
      </c>
      <c r="H236" s="39">
        <v>304.45679999999999</v>
      </c>
      <c r="I236" s="39">
        <v>5.8487999999999998</v>
      </c>
      <c r="J236" s="46">
        <v>0</v>
      </c>
      <c r="K236" s="42">
        <f>VLOOKUP(TRIM(E236),'Hub coords'!A$89:E$194,4,FALSE)</f>
        <v>488047.29640000005</v>
      </c>
      <c r="L236" s="42">
        <f>VLOOKUP(TRIM(E236),'Hub coords'!A$89:E$194,5,)</f>
        <v>5189841.7215</v>
      </c>
      <c r="M236" s="43">
        <f t="shared" si="16"/>
        <v>-3.4918999999645166</v>
      </c>
      <c r="N236" s="43">
        <f t="shared" si="17"/>
        <v>-2.3545000003650784</v>
      </c>
      <c r="O236" s="43">
        <f t="shared" si="18"/>
        <v>4.2115360453724424</v>
      </c>
      <c r="P236" s="45">
        <f t="shared" si="19"/>
        <v>17.737035861471352</v>
      </c>
    </row>
    <row r="237" spans="1:16" x14ac:dyDescent="0.3">
      <c r="A237" s="39" t="s">
        <v>501</v>
      </c>
      <c r="B237" s="39">
        <v>5187661.4659000002</v>
      </c>
      <c r="C237" s="39">
        <v>556693.19949999999</v>
      </c>
      <c r="D237" s="39">
        <v>533.98009999999999</v>
      </c>
      <c r="E237" s="39" t="s">
        <v>514</v>
      </c>
      <c r="F237" s="39">
        <v>5189504.1312999995</v>
      </c>
      <c r="G237" s="39">
        <v>487959.94640000002</v>
      </c>
      <c r="H237" s="39">
        <v>328.33229999999998</v>
      </c>
      <c r="I237" s="39">
        <v>5.5613999999999999</v>
      </c>
      <c r="J237" s="46">
        <v>0</v>
      </c>
      <c r="K237" s="42">
        <f>VLOOKUP(TRIM(E237),'Hub coords'!A$89:E$194,4,FALSE)</f>
        <v>487956.26340000005</v>
      </c>
      <c r="L237" s="42">
        <f>VLOOKUP(TRIM(E237),'Hub coords'!A$89:E$194,5,)</f>
        <v>5189505.7545000007</v>
      </c>
      <c r="M237" s="43">
        <f t="shared" si="16"/>
        <v>-3.6829999999608845</v>
      </c>
      <c r="N237" s="43">
        <f t="shared" si="17"/>
        <v>1.6232000011950731</v>
      </c>
      <c r="O237" s="43">
        <f t="shared" si="18"/>
        <v>4.0248313310735844</v>
      </c>
      <c r="P237" s="45">
        <f t="shared" si="19"/>
        <v>16.19926724359156</v>
      </c>
    </row>
    <row r="238" spans="1:16" x14ac:dyDescent="0.3">
      <c r="A238" s="39" t="s">
        <v>501</v>
      </c>
      <c r="B238" s="39">
        <v>5187661.4659000002</v>
      </c>
      <c r="C238" s="39">
        <v>556693.19949999999</v>
      </c>
      <c r="D238" s="39">
        <v>533.98009999999999</v>
      </c>
      <c r="E238" s="39" t="s">
        <v>515</v>
      </c>
      <c r="F238" s="39">
        <v>5189816.0116999997</v>
      </c>
      <c r="G238" s="39">
        <v>488051.59539999999</v>
      </c>
      <c r="H238" s="39">
        <v>310.56990000000002</v>
      </c>
      <c r="I238" s="39">
        <v>5.0928000000000004</v>
      </c>
      <c r="J238" s="46">
        <v>0</v>
      </c>
      <c r="K238" s="42">
        <f>VLOOKUP(TRIM(E238),'Hub coords'!A$89:E$194,4,FALSE)</f>
        <v>488048.62240000005</v>
      </c>
      <c r="L238" s="42">
        <f>VLOOKUP(TRIM(E238),'Hub coords'!A$89:E$194,5,)</f>
        <v>5189815.9575000005</v>
      </c>
      <c r="M238" s="43">
        <f t="shared" si="16"/>
        <v>-2.9729999999399297</v>
      </c>
      <c r="N238" s="43">
        <f t="shared" si="17"/>
        <v>-5.4199999198317528E-2</v>
      </c>
      <c r="O238" s="43">
        <f t="shared" si="18"/>
        <v>2.9734940120262423</v>
      </c>
      <c r="P238" s="45">
        <f t="shared" si="19"/>
        <v>8.8416666395559194</v>
      </c>
    </row>
    <row r="239" spans="1:16" x14ac:dyDescent="0.3">
      <c r="A239" s="39" t="s">
        <v>501</v>
      </c>
      <c r="B239" s="39">
        <v>5187661.4659000002</v>
      </c>
      <c r="C239" s="39">
        <v>556693.19949999999</v>
      </c>
      <c r="D239" s="39">
        <v>533.98009999999999</v>
      </c>
      <c r="E239" s="39" t="s">
        <v>516</v>
      </c>
      <c r="F239" s="39">
        <v>5189164.3006999996</v>
      </c>
      <c r="G239" s="39">
        <v>487756.66399999999</v>
      </c>
      <c r="H239" s="39">
        <v>349.99329999999998</v>
      </c>
      <c r="I239" s="39">
        <v>2.5646</v>
      </c>
      <c r="J239" s="46">
        <v>0</v>
      </c>
      <c r="K239" s="42">
        <f>VLOOKUP(TRIM(E239),'Hub coords'!A$89:E$194,4,FALSE)</f>
        <v>487756.00940000004</v>
      </c>
      <c r="L239" s="42">
        <f>VLOOKUP(TRIM(E239),'Hub coords'!A$89:E$194,5,)</f>
        <v>5189165.6335000005</v>
      </c>
      <c r="M239" s="43">
        <f t="shared" si="16"/>
        <v>-0.65459999995073304</v>
      </c>
      <c r="N239" s="43">
        <f t="shared" si="17"/>
        <v>1.3328000009059906</v>
      </c>
      <c r="O239" s="43">
        <f t="shared" si="18"/>
        <v>1.4848760898979108</v>
      </c>
      <c r="P239" s="45">
        <f t="shared" si="19"/>
        <v>2.2048570023505083</v>
      </c>
    </row>
    <row r="240" spans="1:16" x14ac:dyDescent="0.3">
      <c r="A240" s="39" t="s">
        <v>501</v>
      </c>
      <c r="B240" s="39">
        <v>5187661.4659000002</v>
      </c>
      <c r="C240" s="39">
        <v>556693.19949999999</v>
      </c>
      <c r="D240" s="39">
        <v>533.98009999999999</v>
      </c>
      <c r="E240" s="39" t="s">
        <v>517</v>
      </c>
      <c r="F240" s="39">
        <v>5189804.9095000001</v>
      </c>
      <c r="G240" s="39">
        <v>487839.00390000001</v>
      </c>
      <c r="H240" s="39">
        <v>327.29259999999999</v>
      </c>
      <c r="I240" s="39">
        <v>4.0065999999999997</v>
      </c>
      <c r="J240" s="46">
        <v>0</v>
      </c>
      <c r="K240" s="42">
        <f>VLOOKUP(TRIM(E240),'Hub coords'!A$89:E$194,4,FALSE)</f>
        <v>487836.50140000001</v>
      </c>
      <c r="L240" s="42">
        <f>VLOOKUP(TRIM(E240),'Hub coords'!A$89:E$194,5,)</f>
        <v>5189807.4275000002</v>
      </c>
      <c r="M240" s="43">
        <f t="shared" si="16"/>
        <v>-2.5025000000023283</v>
      </c>
      <c r="N240" s="43">
        <f t="shared" si="17"/>
        <v>2.5180000001564622</v>
      </c>
      <c r="O240" s="43">
        <f t="shared" si="18"/>
        <v>3.550046513892402</v>
      </c>
      <c r="P240" s="45">
        <f t="shared" si="19"/>
        <v>12.602830250799597</v>
      </c>
    </row>
    <row r="241" spans="1:16" x14ac:dyDescent="0.3">
      <c r="A241" s="39" t="s">
        <v>501</v>
      </c>
      <c r="B241" s="39">
        <v>5187661.4659000002</v>
      </c>
      <c r="C241" s="39">
        <v>556693.19949999999</v>
      </c>
      <c r="D241" s="39">
        <v>533.98009999999999</v>
      </c>
      <c r="E241" s="39" t="s">
        <v>518</v>
      </c>
      <c r="F241" s="39">
        <v>5189788.875</v>
      </c>
      <c r="G241" s="39">
        <v>487857.11609999998</v>
      </c>
      <c r="H241" s="39">
        <v>324.80849999999998</v>
      </c>
      <c r="I241" s="39">
        <v>7.4619999999999997</v>
      </c>
      <c r="J241" s="66">
        <v>0</v>
      </c>
      <c r="K241" s="42">
        <f>VLOOKUP(TRIM(E241),'Hub coords'!A$89:E$194,4,FALSE)</f>
        <v>487856.82940000005</v>
      </c>
      <c r="L241" s="42">
        <f>VLOOKUP(TRIM(E241),'Hub coords'!A$89:E$194,5,)</f>
        <v>5189786.1225000005</v>
      </c>
      <c r="M241" s="43">
        <f t="shared" si="16"/>
        <v>-0.28669999993871897</v>
      </c>
      <c r="N241" s="43">
        <f t="shared" si="17"/>
        <v>-2.7524999994784594</v>
      </c>
      <c r="O241" s="43">
        <f t="shared" si="18"/>
        <v>2.7673910343668062</v>
      </c>
      <c r="P241" s="45">
        <f t="shared" si="19"/>
        <v>7.6584531370937814</v>
      </c>
    </row>
    <row r="242" spans="1:16" x14ac:dyDescent="0.3">
      <c r="A242" s="39" t="s">
        <v>501</v>
      </c>
      <c r="B242" s="39">
        <v>5187661.4659000002</v>
      </c>
      <c r="C242" s="39">
        <v>556693.19949999999</v>
      </c>
      <c r="D242" s="39">
        <v>533.98009999999999</v>
      </c>
      <c r="E242" s="39" t="s">
        <v>519</v>
      </c>
      <c r="F242" s="39">
        <v>5189535.1973000001</v>
      </c>
      <c r="G242" s="39">
        <v>488064.48109999998</v>
      </c>
      <c r="H242" s="39">
        <v>322.74329999999998</v>
      </c>
      <c r="I242" s="39">
        <v>1.7413000000000001</v>
      </c>
      <c r="J242" s="46">
        <v>0</v>
      </c>
      <c r="K242" s="42">
        <f>VLOOKUP(TRIM(E242),'Hub coords'!A$89:E$194,4,FALSE)</f>
        <v>488065.66940000001</v>
      </c>
      <c r="L242" s="42">
        <f>VLOOKUP(TRIM(E242),'Hub coords'!A$89:E$194,5,)</f>
        <v>5189534.6405000007</v>
      </c>
      <c r="M242" s="43">
        <f t="shared" si="16"/>
        <v>1.188300000037998</v>
      </c>
      <c r="N242" s="43">
        <f t="shared" si="17"/>
        <v>-0.55679999943822622</v>
      </c>
      <c r="O242" s="43">
        <f t="shared" si="18"/>
        <v>1.3122816502049834</v>
      </c>
      <c r="P242" s="45">
        <f t="shared" si="19"/>
        <v>1.7220831294647145</v>
      </c>
    </row>
    <row r="243" spans="1:16" x14ac:dyDescent="0.3">
      <c r="A243" s="39" t="s">
        <v>501</v>
      </c>
      <c r="B243" s="39">
        <v>5187661.4659000002</v>
      </c>
      <c r="C243" s="39">
        <v>556693.19949999999</v>
      </c>
      <c r="D243" s="39">
        <v>533.98009999999999</v>
      </c>
      <c r="E243" s="39" t="s">
        <v>520</v>
      </c>
      <c r="F243" s="39">
        <v>5189845.3037999999</v>
      </c>
      <c r="G243" s="39">
        <v>487847.51280000003</v>
      </c>
      <c r="H243" s="39">
        <v>325.95089999999999</v>
      </c>
      <c r="I243" s="39">
        <v>6.3879999999999999</v>
      </c>
      <c r="J243" s="46">
        <v>0</v>
      </c>
      <c r="K243" s="42">
        <f>VLOOKUP(TRIM(E243),'Hub coords'!A$89:E$194,4,FALSE)</f>
        <v>487852.91840000002</v>
      </c>
      <c r="L243" s="42">
        <f>VLOOKUP(TRIM(E243),'Hub coords'!A$89:E$194,5,)</f>
        <v>5189849.3285000008</v>
      </c>
      <c r="M243" s="43">
        <f t="shared" si="16"/>
        <v>5.4055999999982305</v>
      </c>
      <c r="N243" s="43">
        <f t="shared" si="17"/>
        <v>4.0247000008821487</v>
      </c>
      <c r="O243" s="43">
        <f t="shared" si="18"/>
        <v>6.7393413221977143</v>
      </c>
      <c r="P243" s="45">
        <f t="shared" si="19"/>
        <v>45.418721457081638</v>
      </c>
    </row>
    <row r="244" spans="1:16" x14ac:dyDescent="0.3">
      <c r="A244" s="39" t="s">
        <v>501</v>
      </c>
      <c r="B244" s="39">
        <v>5187661.4659000002</v>
      </c>
      <c r="C244" s="39">
        <v>556693.19949999999</v>
      </c>
      <c r="D244" s="39">
        <v>533.98009999999999</v>
      </c>
      <c r="E244" s="39" t="s">
        <v>521</v>
      </c>
      <c r="F244" s="39">
        <v>5189741.0043000001</v>
      </c>
      <c r="G244" s="39">
        <v>487867.89529999997</v>
      </c>
      <c r="H244" s="39">
        <v>317.02749999999997</v>
      </c>
      <c r="I244" s="39">
        <v>3.6387</v>
      </c>
      <c r="J244" s="46">
        <v>0</v>
      </c>
      <c r="K244" s="42">
        <f>VLOOKUP(TRIM(E244),'Hub coords'!A$89:E$194,4,FALSE)</f>
        <v>487867.99840000004</v>
      </c>
      <c r="L244" s="42">
        <f>VLOOKUP(TRIM(E244),'Hub coords'!A$89:E$194,5,)</f>
        <v>5189743.4675000003</v>
      </c>
      <c r="M244" s="43">
        <f t="shared" si="16"/>
        <v>0.10310000006575137</v>
      </c>
      <c r="N244" s="43">
        <f t="shared" si="17"/>
        <v>2.4632000001147389</v>
      </c>
      <c r="O244" s="43">
        <f t="shared" si="18"/>
        <v>2.4653567390093483</v>
      </c>
      <c r="P244" s="45">
        <f t="shared" si="19"/>
        <v>6.077983850578808</v>
      </c>
    </row>
    <row r="245" spans="1:16" x14ac:dyDescent="0.3">
      <c r="A245" s="39" t="s">
        <v>501</v>
      </c>
      <c r="B245" s="39">
        <v>5187661.4659000002</v>
      </c>
      <c r="C245" s="39">
        <v>556693.19949999999</v>
      </c>
      <c r="D245" s="39">
        <v>533.98009999999999</v>
      </c>
      <c r="E245" s="39" t="s">
        <v>522</v>
      </c>
      <c r="F245" s="39">
        <v>5189682.693</v>
      </c>
      <c r="G245" s="39">
        <v>487975.55160000001</v>
      </c>
      <c r="H245" s="39">
        <v>311.94450000000001</v>
      </c>
      <c r="I245" s="39">
        <v>8.3956</v>
      </c>
      <c r="J245" s="46">
        <v>0</v>
      </c>
      <c r="K245" s="42">
        <f>VLOOKUP(TRIM(E245),'Hub coords'!A$89:E$194,4,FALSE)</f>
        <v>487977.93940000003</v>
      </c>
      <c r="L245" s="42">
        <f>VLOOKUP(TRIM(E245),'Hub coords'!A$89:E$194,5,)</f>
        <v>5189689.1184999999</v>
      </c>
      <c r="M245" s="43">
        <f t="shared" si="16"/>
        <v>2.3878000000258908</v>
      </c>
      <c r="N245" s="43">
        <f t="shared" si="17"/>
        <v>6.4254999998956919</v>
      </c>
      <c r="O245" s="43">
        <f t="shared" si="18"/>
        <v>6.8548259707145869</v>
      </c>
      <c r="P245" s="45">
        <f t="shared" si="19"/>
        <v>46.988639088783181</v>
      </c>
    </row>
    <row r="246" spans="1:16" x14ac:dyDescent="0.3">
      <c r="A246" s="39" t="s">
        <v>501</v>
      </c>
      <c r="B246" s="39">
        <v>5187661.4659000002</v>
      </c>
      <c r="C246" s="39">
        <v>556693.19949999999</v>
      </c>
      <c r="D246" s="39">
        <v>533.98009999999999</v>
      </c>
      <c r="E246" s="39" t="s">
        <v>523</v>
      </c>
      <c r="F246" s="39">
        <v>5189790.9771999996</v>
      </c>
      <c r="G246" s="39">
        <v>487964.64640000003</v>
      </c>
      <c r="H246" s="39">
        <v>311.08629999999999</v>
      </c>
      <c r="I246" s="39">
        <v>3.5560999999999998</v>
      </c>
      <c r="J246" s="46">
        <v>0</v>
      </c>
      <c r="K246" s="42">
        <f>VLOOKUP(TRIM(E246),'Hub coords'!A$89:E$194,4,FALSE)</f>
        <v>487964.06940000004</v>
      </c>
      <c r="L246" s="42">
        <f>VLOOKUP(TRIM(E246),'Hub coords'!A$89:E$194,5,)</f>
        <v>5189790.5725000007</v>
      </c>
      <c r="M246" s="43">
        <f t="shared" si="16"/>
        <v>-0.57699999999022111</v>
      </c>
      <c r="N246" s="43">
        <f t="shared" si="17"/>
        <v>-0.40469999890774488</v>
      </c>
      <c r="O246" s="43">
        <f t="shared" si="18"/>
        <v>0.70477733299577949</v>
      </c>
      <c r="P246" s="45">
        <f t="shared" si="19"/>
        <v>0.49671108910464384</v>
      </c>
    </row>
    <row r="247" spans="1:16" x14ac:dyDescent="0.3">
      <c r="A247" s="39" t="s">
        <v>501</v>
      </c>
      <c r="B247" s="39">
        <v>5187661.4659000002</v>
      </c>
      <c r="C247" s="39">
        <v>556693.19949999999</v>
      </c>
      <c r="D247" s="39">
        <v>533.98009999999999</v>
      </c>
      <c r="E247" s="39" t="s">
        <v>524</v>
      </c>
      <c r="F247" s="39">
        <v>5189666.4881999996</v>
      </c>
      <c r="G247" s="39">
        <v>487875.18079999997</v>
      </c>
      <c r="H247" s="39">
        <v>321.6601</v>
      </c>
      <c r="I247" s="39">
        <v>4.9983000000000004</v>
      </c>
      <c r="J247" s="46">
        <v>0</v>
      </c>
      <c r="K247" s="42">
        <f>VLOOKUP(TRIM(E247),'Hub coords'!A$89:E$194,4,FALSE)</f>
        <v>487870.81840000005</v>
      </c>
      <c r="L247" s="42">
        <f>VLOOKUP(TRIM(E247),'Hub coords'!A$89:E$194,5,)</f>
        <v>5189669.9745000005</v>
      </c>
      <c r="M247" s="43">
        <f t="shared" si="16"/>
        <v>-4.3623999999254011</v>
      </c>
      <c r="N247" s="43">
        <f t="shared" si="17"/>
        <v>3.4863000009208918</v>
      </c>
      <c r="O247" s="43">
        <f t="shared" si="18"/>
        <v>5.5843371545573923</v>
      </c>
      <c r="P247" s="45">
        <f t="shared" si="19"/>
        <v>31.184821455770152</v>
      </c>
    </row>
    <row r="248" spans="1:16" x14ac:dyDescent="0.3">
      <c r="A248" s="39" t="s">
        <v>501</v>
      </c>
      <c r="B248" s="39">
        <v>5187661.4659000002</v>
      </c>
      <c r="C248" s="39">
        <v>556693.19949999999</v>
      </c>
      <c r="D248" s="39">
        <v>533.98009999999999</v>
      </c>
      <c r="E248" s="39" t="s">
        <v>525</v>
      </c>
      <c r="F248" s="39">
        <v>5189682.4791000001</v>
      </c>
      <c r="G248" s="39">
        <v>487928.3578</v>
      </c>
      <c r="H248" s="39">
        <v>323.94080000000002</v>
      </c>
      <c r="I248" s="39">
        <v>7.8978999999999999</v>
      </c>
      <c r="J248" s="46">
        <v>0</v>
      </c>
      <c r="K248" s="42">
        <f>VLOOKUP(TRIM(E248),'Hub coords'!A$89:E$194,4,FALSE)</f>
        <v>487922.22340000002</v>
      </c>
      <c r="L248" s="42">
        <f>VLOOKUP(TRIM(E248),'Hub coords'!A$89:E$194,5,)</f>
        <v>5189684.0785000008</v>
      </c>
      <c r="M248" s="43">
        <f t="shared" si="16"/>
        <v>-6.1343999999808148</v>
      </c>
      <c r="N248" s="43">
        <f t="shared" si="17"/>
        <v>1.5994000006467104</v>
      </c>
      <c r="O248" s="43">
        <f t="shared" si="18"/>
        <v>6.3394750351928444</v>
      </c>
      <c r="P248" s="45">
        <f t="shared" si="19"/>
        <v>40.188943721833319</v>
      </c>
    </row>
    <row r="249" spans="1:16" x14ac:dyDescent="0.3">
      <c r="A249" s="39" t="s">
        <v>501</v>
      </c>
      <c r="B249" s="39">
        <v>5187661.4659000002</v>
      </c>
      <c r="C249" s="39">
        <v>556693.19949999999</v>
      </c>
      <c r="D249" s="39">
        <v>533.98009999999999</v>
      </c>
      <c r="E249" s="39" t="s">
        <v>526</v>
      </c>
      <c r="F249" s="39">
        <v>5189725.8812999995</v>
      </c>
      <c r="G249" s="39">
        <v>487959.17420000001</v>
      </c>
      <c r="H249" s="39">
        <v>318.98579999999998</v>
      </c>
      <c r="I249" s="39">
        <v>9.5480999999999998</v>
      </c>
      <c r="J249" s="46">
        <v>0</v>
      </c>
      <c r="K249" s="42">
        <f>VLOOKUP(TRIM(E249),'Hub coords'!A$89:E$194,4,FALSE)</f>
        <v>487956.13340000005</v>
      </c>
      <c r="L249" s="42">
        <f>VLOOKUP(TRIM(E249),'Hub coords'!A$89:E$194,5,)</f>
        <v>5189733.8505000006</v>
      </c>
      <c r="M249" s="43">
        <f t="shared" si="16"/>
        <v>-3.0407999999588355</v>
      </c>
      <c r="N249" s="43">
        <f t="shared" si="17"/>
        <v>7.9692000010982156</v>
      </c>
      <c r="O249" s="43">
        <f t="shared" si="18"/>
        <v>8.5296314866032432</v>
      </c>
      <c r="P249" s="45">
        <f t="shared" si="19"/>
        <v>72.754613297253456</v>
      </c>
    </row>
    <row r="250" spans="1:16" x14ac:dyDescent="0.3">
      <c r="A250" s="39" t="s">
        <v>501</v>
      </c>
      <c r="B250" s="39">
        <v>5187661.4659000002</v>
      </c>
      <c r="C250" s="39">
        <v>556693.19949999999</v>
      </c>
      <c r="D250" s="39">
        <v>533.98009999999999</v>
      </c>
      <c r="E250" s="39" t="s">
        <v>527</v>
      </c>
      <c r="F250" s="39">
        <v>5189810.2635000004</v>
      </c>
      <c r="G250" s="39">
        <v>487957.64640000003</v>
      </c>
      <c r="H250" s="39">
        <v>325.5994</v>
      </c>
      <c r="I250" s="39">
        <v>5.4447999999999999</v>
      </c>
      <c r="J250" s="46">
        <v>0</v>
      </c>
      <c r="K250" s="42">
        <f>VLOOKUP(TRIM(E250),'Hub coords'!A$89:E$194,4,FALSE)</f>
        <v>487954.53240000003</v>
      </c>
      <c r="L250" s="42">
        <f>VLOOKUP(TRIM(E250),'Hub coords'!A$89:E$194,5,)</f>
        <v>5189811.0734999999</v>
      </c>
      <c r="M250" s="43">
        <f t="shared" si="16"/>
        <v>-3.114000000001397</v>
      </c>
      <c r="N250" s="43">
        <f t="shared" si="17"/>
        <v>0.80999999959021807</v>
      </c>
      <c r="O250" s="43">
        <f t="shared" si="18"/>
        <v>3.2176227248303761</v>
      </c>
      <c r="P250" s="45">
        <f t="shared" si="19"/>
        <v>10.353095999344854</v>
      </c>
    </row>
    <row r="251" spans="1:16" x14ac:dyDescent="0.3">
      <c r="A251" s="39" t="s">
        <v>501</v>
      </c>
      <c r="B251" s="39">
        <v>5187661.4659000002</v>
      </c>
      <c r="C251" s="39">
        <v>556693.19949999999</v>
      </c>
      <c r="D251" s="39">
        <v>533.98009999999999</v>
      </c>
      <c r="E251" s="39" t="s">
        <v>545</v>
      </c>
      <c r="F251" s="39">
        <v>5189670.7755000005</v>
      </c>
      <c r="G251" s="39">
        <v>487957.59950000001</v>
      </c>
      <c r="H251" s="39">
        <v>328.95389999999998</v>
      </c>
      <c r="I251" s="39">
        <v>9.4995999999999992</v>
      </c>
      <c r="J251" s="46">
        <v>0</v>
      </c>
      <c r="K251" s="42">
        <f>VLOOKUP(TRIM(E251),'Hub coords'!A$89:E$194,4,FALSE)</f>
        <v>487956.44140000001</v>
      </c>
      <c r="L251" s="42">
        <f>VLOOKUP(TRIM(E251),'Hub coords'!A$89:E$194,5,)</f>
        <v>5189658.0525000002</v>
      </c>
      <c r="M251" s="43">
        <f t="shared" si="16"/>
        <v>-1.1581000000005588</v>
      </c>
      <c r="N251" s="43">
        <f t="shared" si="17"/>
        <v>-12.723000000230968</v>
      </c>
      <c r="O251" s="43">
        <f t="shared" si="18"/>
        <v>12.775598796764029</v>
      </c>
      <c r="P251" s="45">
        <f t="shared" si="19"/>
        <v>163.21592461587852</v>
      </c>
    </row>
    <row r="252" spans="1:16" x14ac:dyDescent="0.3">
      <c r="A252" s="39" t="s">
        <v>501</v>
      </c>
      <c r="B252" s="39">
        <v>5187661.4659000002</v>
      </c>
      <c r="C252" s="39">
        <v>556693.19949999999</v>
      </c>
      <c r="D252" s="39">
        <v>533.98009999999999</v>
      </c>
      <c r="E252" s="39" t="s">
        <v>528</v>
      </c>
      <c r="F252" s="39">
        <v>5189885.7878999999</v>
      </c>
      <c r="G252" s="39">
        <v>487957.40519999998</v>
      </c>
      <c r="H252" s="39">
        <v>320.43349999999998</v>
      </c>
      <c r="I252" s="39">
        <v>3.8753000000000002</v>
      </c>
      <c r="J252" s="66">
        <v>0</v>
      </c>
      <c r="K252" s="42">
        <f>VLOOKUP(TRIM(E252),'Hub coords'!A$89:E$194,4,FALSE)</f>
        <v>487953.40240000002</v>
      </c>
      <c r="L252" s="42">
        <f>VLOOKUP(TRIM(E252),'Hub coords'!A$89:E$194,5,)</f>
        <v>5189887.1414999999</v>
      </c>
      <c r="M252" s="43">
        <f t="shared" si="16"/>
        <v>-4.0027999999583699</v>
      </c>
      <c r="N252" s="43">
        <f t="shared" si="17"/>
        <v>1.3536000000312924</v>
      </c>
      <c r="O252" s="43">
        <f t="shared" si="18"/>
        <v>4.2254752158486788</v>
      </c>
      <c r="P252" s="45">
        <f t="shared" si="19"/>
        <v>17.85464079975144</v>
      </c>
    </row>
    <row r="253" spans="1:16" x14ac:dyDescent="0.3">
      <c r="A253" s="39" t="s">
        <v>501</v>
      </c>
      <c r="B253" s="39">
        <v>5187661.4659000002</v>
      </c>
      <c r="C253" s="39">
        <v>556693.19949999999</v>
      </c>
      <c r="D253" s="39">
        <v>533.98009999999999</v>
      </c>
      <c r="E253" s="39" t="s">
        <v>529</v>
      </c>
      <c r="F253" s="39">
        <v>5189657.8579000002</v>
      </c>
      <c r="G253" s="39">
        <v>487874.81550000003</v>
      </c>
      <c r="H253" s="39">
        <v>327.48169999999999</v>
      </c>
      <c r="I253" s="39">
        <v>7.3936000000000002</v>
      </c>
      <c r="J253" s="46">
        <v>0</v>
      </c>
      <c r="K253" s="42">
        <f>VLOOKUP(TRIM(E253),'Hub coords'!A$89:E$194,4,FALSE)</f>
        <v>487871.70540000004</v>
      </c>
      <c r="L253" s="42">
        <f>VLOOKUP(TRIM(E253),'Hub coords'!A$89:E$194,5,)</f>
        <v>5189657.7755000005</v>
      </c>
      <c r="M253" s="43">
        <f t="shared" si="16"/>
        <v>-3.1100999999907799</v>
      </c>
      <c r="N253" s="43">
        <f t="shared" si="17"/>
        <v>-8.2399999722838402E-2</v>
      </c>
      <c r="O253" s="43">
        <f t="shared" si="18"/>
        <v>3.1111913746822091</v>
      </c>
      <c r="P253" s="45">
        <f t="shared" si="19"/>
        <v>9.6795117698969744</v>
      </c>
    </row>
    <row r="254" spans="1:16" x14ac:dyDescent="0.3">
      <c r="A254" s="39" t="s">
        <v>501</v>
      </c>
      <c r="B254" s="39">
        <v>5187661.4659000002</v>
      </c>
      <c r="C254" s="39">
        <v>556693.19949999999</v>
      </c>
      <c r="D254" s="39">
        <v>533.98009999999999</v>
      </c>
      <c r="E254" s="39" t="s">
        <v>530</v>
      </c>
      <c r="F254" s="39">
        <v>5189852.6358000003</v>
      </c>
      <c r="G254" s="39">
        <v>487981.3701</v>
      </c>
      <c r="H254" s="39">
        <v>336.72989999999999</v>
      </c>
      <c r="I254" s="39">
        <v>8.5649999999999995</v>
      </c>
      <c r="J254" s="46">
        <v>0</v>
      </c>
      <c r="K254" s="42">
        <f>VLOOKUP(TRIM(E254),'Hub coords'!A$89:E$194,4,FALSE)</f>
        <v>487975.32740000001</v>
      </c>
      <c r="L254" s="42">
        <f>VLOOKUP(TRIM(E254),'Hub coords'!A$89:E$194,5,)</f>
        <v>5189856.6405000007</v>
      </c>
      <c r="M254" s="43">
        <f t="shared" si="16"/>
        <v>-6.042699999990873</v>
      </c>
      <c r="N254" s="43">
        <f t="shared" si="17"/>
        <v>4.004700000397861</v>
      </c>
      <c r="O254" s="43">
        <f t="shared" si="18"/>
        <v>7.2492651615923336</v>
      </c>
      <c r="P254" s="45">
        <f t="shared" si="19"/>
        <v>52.551845383076319</v>
      </c>
    </row>
    <row r="255" spans="1:16" x14ac:dyDescent="0.3">
      <c r="A255" s="39" t="s">
        <v>501</v>
      </c>
      <c r="B255" s="39">
        <v>5187661.4659000002</v>
      </c>
      <c r="C255" s="39">
        <v>556693.19949999999</v>
      </c>
      <c r="D255" s="39">
        <v>533.98009999999999</v>
      </c>
      <c r="E255" s="39" t="s">
        <v>531</v>
      </c>
      <c r="F255" s="39">
        <v>5189813.4754999997</v>
      </c>
      <c r="G255" s="39">
        <v>487872.62310000003</v>
      </c>
      <c r="H255" s="39">
        <v>332.68939999999998</v>
      </c>
      <c r="I255" s="39">
        <v>7.5595999999999997</v>
      </c>
      <c r="J255" s="46">
        <v>0</v>
      </c>
      <c r="K255" s="42">
        <f>VLOOKUP(TRIM(E255),'Hub coords'!A$89:E$194,4,FALSE)</f>
        <v>487872.52740000002</v>
      </c>
      <c r="L255" s="42">
        <f>VLOOKUP(TRIM(E255),'Hub coords'!A$89:E$194,5,)</f>
        <v>5189809.6665000003</v>
      </c>
      <c r="M255" s="43">
        <f t="shared" si="16"/>
        <v>-9.5700000005308539E-2</v>
      </c>
      <c r="N255" s="43">
        <f t="shared" si="17"/>
        <v>-3.8089999994263053</v>
      </c>
      <c r="O255" s="43">
        <f t="shared" si="18"/>
        <v>3.8102020268787076</v>
      </c>
      <c r="P255" s="45">
        <f t="shared" si="19"/>
        <v>14.517639485630612</v>
      </c>
    </row>
    <row r="256" spans="1:16" x14ac:dyDescent="0.3">
      <c r="A256" s="39" t="s">
        <v>501</v>
      </c>
      <c r="B256" s="39">
        <v>5187661.4659000002</v>
      </c>
      <c r="C256" s="39">
        <v>556693.19949999999</v>
      </c>
      <c r="D256" s="39">
        <v>533.98009999999999</v>
      </c>
      <c r="E256" s="39" t="s">
        <v>532</v>
      </c>
      <c r="F256" s="39">
        <v>5189727.6792000001</v>
      </c>
      <c r="G256" s="39">
        <v>487874.07610000001</v>
      </c>
      <c r="H256" s="39">
        <v>323.6825</v>
      </c>
      <c r="I256" s="39">
        <v>6.0174000000000003</v>
      </c>
      <c r="J256" s="46">
        <v>0</v>
      </c>
      <c r="K256" s="42">
        <f>VLOOKUP(TRIM(E256),'Hub coords'!A$89:E$194,4,FALSE)</f>
        <v>487871.66440000001</v>
      </c>
      <c r="L256" s="42">
        <f>VLOOKUP(TRIM(E256),'Hub coords'!A$89:E$194,5,)</f>
        <v>5189733.6025</v>
      </c>
      <c r="M256" s="43">
        <f t="shared" si="16"/>
        <v>-2.4116999999969266</v>
      </c>
      <c r="N256" s="43">
        <f t="shared" si="17"/>
        <v>5.9232999999076128</v>
      </c>
      <c r="O256" s="43">
        <f t="shared" si="18"/>
        <v>6.3954499277916872</v>
      </c>
      <c r="P256" s="45">
        <f t="shared" si="19"/>
        <v>40.901779778890699</v>
      </c>
    </row>
    <row r="257" spans="1:15" x14ac:dyDescent="0.3">
      <c r="L257" s="71" t="s">
        <v>305</v>
      </c>
      <c r="M257" s="71">
        <f>AVERAGE(M224:M256)</f>
        <v>-1.3406798589258511</v>
      </c>
      <c r="N257" s="71">
        <f>AVERAGE(N224:N256)</f>
        <v>0.58625267028357042</v>
      </c>
      <c r="O257" s="71">
        <f>AVERAGE(O224:O256)</f>
        <v>4.3533113763588185</v>
      </c>
    </row>
    <row r="258" spans="1:15" x14ac:dyDescent="0.3">
      <c r="L258" s="41" t="s">
        <v>306</v>
      </c>
      <c r="M258" s="41">
        <f>MAX(M224:M256)</f>
        <v>5.4055999999982305</v>
      </c>
      <c r="N258" s="41">
        <f>MAX(N224:N256)</f>
        <v>7.9692000010982156</v>
      </c>
      <c r="O258" s="41">
        <f>MAX(O224:O256)</f>
        <v>12.775598796764029</v>
      </c>
    </row>
    <row r="259" spans="1:15" x14ac:dyDescent="0.3">
      <c r="L259" s="41" t="s">
        <v>307</v>
      </c>
      <c r="M259" s="41">
        <f>MIN(M224:M256)</f>
        <v>-6.1343999999808148</v>
      </c>
      <c r="N259" s="41">
        <f>MIN(N224:N256)</f>
        <v>-12.723000000230968</v>
      </c>
      <c r="O259" s="41">
        <f>MIN(O224:O256)</f>
        <v>0.70477733299577949</v>
      </c>
    </row>
    <row r="260" spans="1:15" x14ac:dyDescent="0.3">
      <c r="L260" s="41" t="s">
        <v>308</v>
      </c>
      <c r="M260" s="41">
        <f>_xlfn.STDEV.S(M224:M256)</f>
        <v>2.9845514278979306</v>
      </c>
      <c r="N260" s="41">
        <f>_xlfn.STDEV.S(N224:N256)</f>
        <v>3.8645972438061547</v>
      </c>
      <c r="O260" s="41">
        <f>_xlfn.STDEV.S(O224:O256)</f>
        <v>2.5509086432433112</v>
      </c>
    </row>
    <row r="261" spans="1:15" x14ac:dyDescent="0.3">
      <c r="L261" s="41" t="s">
        <v>309</v>
      </c>
      <c r="M261" s="41"/>
      <c r="N261" s="41"/>
      <c r="O261" s="41">
        <f>SQRT(SUM(P224:P256)/O262)</f>
        <v>5.0260589868664356</v>
      </c>
    </row>
    <row r="262" spans="1:15" x14ac:dyDescent="0.3">
      <c r="L262" s="41" t="s">
        <v>310</v>
      </c>
      <c r="M262" s="40"/>
      <c r="N262" s="40"/>
      <c r="O262" s="40">
        <f>COUNT(O224:O256)</f>
        <v>33</v>
      </c>
    </row>
    <row r="265" spans="1:15" x14ac:dyDescent="0.3">
      <c r="A265" s="39" t="s">
        <v>551</v>
      </c>
    </row>
    <row r="266" spans="1:15" x14ac:dyDescent="0.3">
      <c r="A266" s="39" t="s">
        <v>245</v>
      </c>
    </row>
    <row r="267" spans="1:15" x14ac:dyDescent="0.3">
      <c r="A267" s="39" t="s">
        <v>246</v>
      </c>
    </row>
    <row r="268" spans="1:15" x14ac:dyDescent="0.3">
      <c r="A268" s="39" t="s">
        <v>247</v>
      </c>
    </row>
    <row r="269" spans="1:15" x14ac:dyDescent="0.3">
      <c r="A269" s="39" t="s">
        <v>248</v>
      </c>
    </row>
    <row r="270" spans="1:15" x14ac:dyDescent="0.3">
      <c r="A270" s="39" t="s">
        <v>533</v>
      </c>
    </row>
    <row r="271" spans="1:15" x14ac:dyDescent="0.3">
      <c r="A271" s="39" t="s">
        <v>534</v>
      </c>
    </row>
    <row r="272" spans="1:15" x14ac:dyDescent="0.3">
      <c r="A272" s="39" t="s">
        <v>250</v>
      </c>
    </row>
    <row r="273" spans="1:16" x14ac:dyDescent="0.3">
      <c r="A273" s="39" t="s">
        <v>251</v>
      </c>
    </row>
    <row r="274" spans="1:16" x14ac:dyDescent="0.3">
      <c r="A274" s="39" t="s">
        <v>252</v>
      </c>
      <c r="J274" s="46"/>
    </row>
    <row r="275" spans="1:16" x14ac:dyDescent="0.3">
      <c r="A275" s="39" t="s">
        <v>253</v>
      </c>
    </row>
    <row r="276" spans="1:16" x14ac:dyDescent="0.3">
      <c r="A276" s="39" t="s">
        <v>254</v>
      </c>
    </row>
    <row r="278" spans="1:16" ht="43.2" x14ac:dyDescent="0.3">
      <c r="A278" s="39" t="s">
        <v>255</v>
      </c>
      <c r="B278" s="39" t="s">
        <v>256</v>
      </c>
      <c r="C278" s="54" t="s">
        <v>257</v>
      </c>
      <c r="D278" s="54" t="s">
        <v>258</v>
      </c>
      <c r="E278" s="54" t="s">
        <v>538</v>
      </c>
      <c r="F278" s="54" t="s">
        <v>256</v>
      </c>
      <c r="G278" s="54" t="s">
        <v>257</v>
      </c>
      <c r="H278" s="54" t="s">
        <v>258</v>
      </c>
      <c r="I278" s="54" t="s">
        <v>260</v>
      </c>
      <c r="J278" s="54" t="s">
        <v>261</v>
      </c>
      <c r="K278" s="44" t="s">
        <v>390</v>
      </c>
      <c r="L278" s="44" t="s">
        <v>391</v>
      </c>
      <c r="M278" s="44" t="s">
        <v>301</v>
      </c>
      <c r="N278" s="44" t="s">
        <v>302</v>
      </c>
      <c r="O278" s="44" t="s">
        <v>303</v>
      </c>
      <c r="P278" s="45" t="s">
        <v>304</v>
      </c>
    </row>
    <row r="279" spans="1:16" x14ac:dyDescent="0.3">
      <c r="A279" s="39" t="s">
        <v>552</v>
      </c>
      <c r="B279" s="39">
        <v>5182437.42</v>
      </c>
      <c r="C279" s="39">
        <v>498276.77850000001</v>
      </c>
      <c r="D279" s="39">
        <v>31.0716</v>
      </c>
      <c r="E279" s="39" t="s">
        <v>523</v>
      </c>
      <c r="F279" s="39">
        <v>5189791.2868999997</v>
      </c>
      <c r="G279" s="39">
        <v>487963.06459999998</v>
      </c>
      <c r="H279" s="39">
        <v>301.00959999999998</v>
      </c>
      <c r="I279" s="39">
        <v>1.5100000000000001E-2</v>
      </c>
      <c r="J279" s="46">
        <v>0</v>
      </c>
      <c r="K279" s="42">
        <f>VLOOKUP(TRIM(E279),'Hub coords'!A$89:E$194,4,FALSE)</f>
        <v>487964.06940000004</v>
      </c>
      <c r="L279" s="42">
        <f>VLOOKUP(TRIM(E279),'Hub coords'!A$89:E$194,5,)</f>
        <v>5189790.5725000007</v>
      </c>
      <c r="M279" s="43">
        <f t="shared" ref="M279:M311" si="20">K279-G279</f>
        <v>1.0048000000533648</v>
      </c>
      <c r="N279" s="43">
        <f t="shared" ref="N279:N311" si="21">L279-F279</f>
        <v>-0.71439999900758266</v>
      </c>
      <c r="O279" s="43">
        <f t="shared" ref="O279:O311" si="22">SQRT(M279^2+N279^2)</f>
        <v>1.2328789067419703</v>
      </c>
      <c r="P279" s="45">
        <f t="shared" ref="P279:P311" si="23">O279^2</f>
        <v>1.519990398689276</v>
      </c>
    </row>
    <row r="280" spans="1:16" x14ac:dyDescent="0.3">
      <c r="A280" s="39" t="s">
        <v>552</v>
      </c>
      <c r="B280" s="39">
        <v>5182437.42</v>
      </c>
      <c r="C280" s="39">
        <v>498276.77850000001</v>
      </c>
      <c r="D280" s="39">
        <v>31.0716</v>
      </c>
      <c r="E280" s="39" t="s">
        <v>522</v>
      </c>
      <c r="F280" s="39">
        <v>5189688.3883999996</v>
      </c>
      <c r="G280" s="39">
        <v>487974.35239999997</v>
      </c>
      <c r="H280" s="39">
        <v>302.12079999999997</v>
      </c>
      <c r="I280" s="39">
        <v>1.2500000000000001E-2</v>
      </c>
      <c r="J280" s="66">
        <v>0</v>
      </c>
      <c r="K280" s="42">
        <f>VLOOKUP(TRIM(E280),'Hub coords'!A$89:E$194,4,FALSE)</f>
        <v>487977.93940000003</v>
      </c>
      <c r="L280" s="42">
        <f>VLOOKUP(TRIM(E280),'Hub coords'!A$89:E$194,5,)</f>
        <v>5189689.1184999999</v>
      </c>
      <c r="M280" s="43">
        <f t="shared" si="20"/>
        <v>3.587000000057742</v>
      </c>
      <c r="N280" s="43">
        <f t="shared" si="21"/>
        <v>0.7301000002771616</v>
      </c>
      <c r="O280" s="43">
        <f t="shared" si="22"/>
        <v>3.6605484576520704</v>
      </c>
      <c r="P280" s="45">
        <f t="shared" si="23"/>
        <v>13.399615010818952</v>
      </c>
    </row>
    <row r="281" spans="1:16" x14ac:dyDescent="0.3">
      <c r="A281" s="39" t="s">
        <v>552</v>
      </c>
      <c r="B281" s="39">
        <v>5182437.42</v>
      </c>
      <c r="C281" s="39">
        <v>498276.77850000001</v>
      </c>
      <c r="D281" s="39">
        <v>31.0716</v>
      </c>
      <c r="E281" s="39" t="s">
        <v>525</v>
      </c>
      <c r="F281" s="39">
        <v>5189683.0946000004</v>
      </c>
      <c r="G281" s="39">
        <v>487925.32980000001</v>
      </c>
      <c r="H281" s="39">
        <v>312.23270000000002</v>
      </c>
      <c r="I281" s="39">
        <v>1.61E-2</v>
      </c>
      <c r="J281" s="46">
        <v>0</v>
      </c>
      <c r="K281" s="42">
        <f>VLOOKUP(TRIM(E281),'Hub coords'!A$89:E$194,4,FALSE)</f>
        <v>487922.22340000002</v>
      </c>
      <c r="L281" s="42">
        <f>VLOOKUP(TRIM(E281),'Hub coords'!A$89:E$194,5,)</f>
        <v>5189684.0785000008</v>
      </c>
      <c r="M281" s="43">
        <f t="shared" si="20"/>
        <v>-3.1063999999896623</v>
      </c>
      <c r="N281" s="43">
        <f t="shared" si="21"/>
        <v>0.98390000034123659</v>
      </c>
      <c r="O281" s="43">
        <f t="shared" si="22"/>
        <v>3.2584935431280604</v>
      </c>
      <c r="P281" s="45">
        <f t="shared" si="23"/>
        <v>10.617780170607261</v>
      </c>
    </row>
    <row r="282" spans="1:16" x14ac:dyDescent="0.3">
      <c r="A282" s="39" t="s">
        <v>552</v>
      </c>
      <c r="B282" s="39">
        <v>5182437.42</v>
      </c>
      <c r="C282" s="39">
        <v>498276.77850000001</v>
      </c>
      <c r="D282" s="39">
        <v>31.0716</v>
      </c>
      <c r="E282" s="39" t="s">
        <v>524</v>
      </c>
      <c r="F282" s="39">
        <v>5189669.0708999997</v>
      </c>
      <c r="G282" s="39">
        <v>487873.40210000001</v>
      </c>
      <c r="H282" s="39">
        <v>311.03289999999998</v>
      </c>
      <c r="I282" s="39">
        <v>1.6199999999999999E-2</v>
      </c>
      <c r="J282" s="46">
        <v>0</v>
      </c>
      <c r="K282" s="42">
        <f>VLOOKUP(TRIM(E282),'Hub coords'!A$89:E$194,4,FALSE)</f>
        <v>487870.81840000005</v>
      </c>
      <c r="L282" s="42">
        <f>VLOOKUP(TRIM(E282),'Hub coords'!A$89:E$194,5,)</f>
        <v>5189669.9745000005</v>
      </c>
      <c r="M282" s="43">
        <f t="shared" si="20"/>
        <v>-2.5836999999592081</v>
      </c>
      <c r="N282" s="43">
        <f t="shared" si="21"/>
        <v>0.9036000007763505</v>
      </c>
      <c r="O282" s="43">
        <f t="shared" si="22"/>
        <v>2.7371515579507526</v>
      </c>
      <c r="P282" s="45">
        <f t="shared" si="23"/>
        <v>7.4919986511922323</v>
      </c>
    </row>
    <row r="283" spans="1:16" x14ac:dyDescent="0.3">
      <c r="A283" s="39" t="s">
        <v>552</v>
      </c>
      <c r="B283" s="39">
        <v>5182437.42</v>
      </c>
      <c r="C283" s="39">
        <v>498276.77850000001</v>
      </c>
      <c r="D283" s="39">
        <v>31.0716</v>
      </c>
      <c r="E283" s="39" t="s">
        <v>521</v>
      </c>
      <c r="F283" s="39">
        <v>5189742.7087000003</v>
      </c>
      <c r="G283" s="39">
        <v>487868.54100000003</v>
      </c>
      <c r="H283" s="39">
        <v>311.16469999999998</v>
      </c>
      <c r="I283" s="39">
        <v>1.52E-2</v>
      </c>
      <c r="J283" s="46">
        <v>0</v>
      </c>
      <c r="K283" s="42">
        <f>VLOOKUP(TRIM(E283),'Hub coords'!A$89:E$194,4,FALSE)</f>
        <v>487867.99840000004</v>
      </c>
      <c r="L283" s="42">
        <f>VLOOKUP(TRIM(E283),'Hub coords'!A$89:E$194,5,)</f>
        <v>5189743.4675000003</v>
      </c>
      <c r="M283" s="43">
        <f t="shared" si="20"/>
        <v>-0.54259999998612329</v>
      </c>
      <c r="N283" s="43">
        <f t="shared" si="21"/>
        <v>0.75879999995231628</v>
      </c>
      <c r="O283" s="43">
        <f t="shared" si="22"/>
        <v>0.93284092958691311</v>
      </c>
      <c r="P283" s="45">
        <f t="shared" si="23"/>
        <v>0.87019219991257624</v>
      </c>
    </row>
    <row r="284" spans="1:16" x14ac:dyDescent="0.3">
      <c r="A284" s="39" t="s">
        <v>552</v>
      </c>
      <c r="B284" s="39">
        <v>5182437.42</v>
      </c>
      <c r="C284" s="39">
        <v>498276.77850000001</v>
      </c>
      <c r="D284" s="39">
        <v>31.0716</v>
      </c>
      <c r="E284" s="39" t="s">
        <v>518</v>
      </c>
      <c r="F284" s="39">
        <v>5189785.9935999997</v>
      </c>
      <c r="G284" s="39">
        <v>487856.70439999999</v>
      </c>
      <c r="H284" s="39">
        <v>316.26350000000002</v>
      </c>
      <c r="I284" s="39">
        <v>1.67E-2</v>
      </c>
      <c r="J284" s="46">
        <v>0</v>
      </c>
      <c r="K284" s="42">
        <f>VLOOKUP(TRIM(E284),'Hub coords'!A$89:E$194,4,FALSE)</f>
        <v>487856.82940000005</v>
      </c>
      <c r="L284" s="42">
        <f>VLOOKUP(TRIM(E284),'Hub coords'!A$89:E$194,5,)</f>
        <v>5189786.1225000005</v>
      </c>
      <c r="M284" s="43">
        <f t="shared" si="20"/>
        <v>0.12500000005820766</v>
      </c>
      <c r="N284" s="43">
        <f t="shared" si="21"/>
        <v>0.12890000082552433</v>
      </c>
      <c r="O284" s="43">
        <f t="shared" si="22"/>
        <v>0.17955559091092677</v>
      </c>
      <c r="P284" s="45">
        <f t="shared" si="23"/>
        <v>3.2240210227372085E-2</v>
      </c>
    </row>
    <row r="285" spans="1:16" x14ac:dyDescent="0.3">
      <c r="A285" s="39" t="s">
        <v>552</v>
      </c>
      <c r="B285" s="39">
        <v>5182437.42</v>
      </c>
      <c r="C285" s="39">
        <v>498276.77850000001</v>
      </c>
      <c r="D285" s="39">
        <v>31.0716</v>
      </c>
      <c r="E285" s="39" t="s">
        <v>517</v>
      </c>
      <c r="F285" s="39">
        <v>5189805.3931</v>
      </c>
      <c r="G285" s="39">
        <v>487838.6311</v>
      </c>
      <c r="H285" s="39">
        <v>323.73919999999998</v>
      </c>
      <c r="I285" s="39">
        <v>1.6299999999999999E-2</v>
      </c>
      <c r="J285" s="46">
        <v>0</v>
      </c>
      <c r="K285" s="42">
        <f>VLOOKUP(TRIM(E285),'Hub coords'!A$89:E$194,4,FALSE)</f>
        <v>487836.50140000001</v>
      </c>
      <c r="L285" s="42">
        <f>VLOOKUP(TRIM(E285),'Hub coords'!A$89:E$194,5,)</f>
        <v>5189807.4275000002</v>
      </c>
      <c r="M285" s="43">
        <f t="shared" si="20"/>
        <v>-2.1296999999904074</v>
      </c>
      <c r="N285" s="43">
        <f t="shared" si="21"/>
        <v>2.0344000002369285</v>
      </c>
      <c r="O285" s="43">
        <f t="shared" si="22"/>
        <v>2.9452343626480997</v>
      </c>
      <c r="P285" s="45">
        <f t="shared" si="23"/>
        <v>8.6744054509231585</v>
      </c>
    </row>
    <row r="286" spans="1:16" x14ac:dyDescent="0.3">
      <c r="A286" s="39" t="s">
        <v>552</v>
      </c>
      <c r="B286" s="39">
        <v>5182437.42</v>
      </c>
      <c r="C286" s="39">
        <v>498276.77850000001</v>
      </c>
      <c r="D286" s="39">
        <v>31.0716</v>
      </c>
      <c r="E286" s="39" t="s">
        <v>520</v>
      </c>
      <c r="F286" s="39">
        <v>5189845.4304999998</v>
      </c>
      <c r="G286" s="39">
        <v>487848.99699999997</v>
      </c>
      <c r="H286" s="39">
        <v>316.50279999999998</v>
      </c>
      <c r="I286" s="39">
        <v>1.46E-2</v>
      </c>
      <c r="J286" s="46">
        <v>0</v>
      </c>
      <c r="K286" s="42">
        <f>VLOOKUP(TRIM(E286),'Hub coords'!A$89:E$194,4,FALSE)</f>
        <v>487852.91840000002</v>
      </c>
      <c r="L286" s="42">
        <f>VLOOKUP(TRIM(E286),'Hub coords'!A$89:E$194,5,)</f>
        <v>5189849.3285000008</v>
      </c>
      <c r="M286" s="43">
        <f t="shared" si="20"/>
        <v>3.9214000000501983</v>
      </c>
      <c r="N286" s="43">
        <f t="shared" si="21"/>
        <v>3.8980000009760261</v>
      </c>
      <c r="O286" s="43">
        <f t="shared" si="22"/>
        <v>5.5291755233491005</v>
      </c>
      <c r="P286" s="45">
        <f t="shared" si="23"/>
        <v>30.571781968002799</v>
      </c>
    </row>
    <row r="287" spans="1:16" x14ac:dyDescent="0.3">
      <c r="A287" s="39" t="s">
        <v>552</v>
      </c>
      <c r="B287" s="39">
        <v>5182437.42</v>
      </c>
      <c r="C287" s="39">
        <v>498276.77850000001</v>
      </c>
      <c r="D287" s="39">
        <v>31.0716</v>
      </c>
      <c r="E287" s="39" t="s">
        <v>505</v>
      </c>
      <c r="F287" s="39">
        <v>5189604.6860999996</v>
      </c>
      <c r="G287" s="39">
        <v>487821.79979999998</v>
      </c>
      <c r="H287" s="39">
        <v>318.67200000000003</v>
      </c>
      <c r="I287" s="39">
        <v>1.44E-2</v>
      </c>
      <c r="J287" s="46">
        <v>0</v>
      </c>
      <c r="K287" s="42">
        <f>VLOOKUP(TRIM(E287),'Hub coords'!A$89:E$194,4,FALSE)</f>
        <v>487820.15140000003</v>
      </c>
      <c r="L287" s="42">
        <f>VLOOKUP(TRIM(E287),'Hub coords'!A$89:E$194,5,)</f>
        <v>5189605.0755000003</v>
      </c>
      <c r="M287" s="43">
        <f t="shared" si="20"/>
        <v>-1.6483999999472871</v>
      </c>
      <c r="N287" s="43">
        <f t="shared" si="21"/>
        <v>0.3894000006839633</v>
      </c>
      <c r="O287" s="43">
        <f t="shared" si="22"/>
        <v>1.6937694413227813</v>
      </c>
      <c r="P287" s="45">
        <f t="shared" si="23"/>
        <v>2.8688549203588867</v>
      </c>
    </row>
    <row r="288" spans="1:16" x14ac:dyDescent="0.3">
      <c r="A288" s="39" t="s">
        <v>552</v>
      </c>
      <c r="B288" s="39">
        <v>5182437.42</v>
      </c>
      <c r="C288" s="39">
        <v>498276.77850000001</v>
      </c>
      <c r="D288" s="39">
        <v>31.0716</v>
      </c>
      <c r="E288" s="39" t="s">
        <v>511</v>
      </c>
      <c r="F288" s="39">
        <v>5189563.3488999996</v>
      </c>
      <c r="G288" s="39">
        <v>487836.50459999999</v>
      </c>
      <c r="H288" s="39">
        <v>319.572</v>
      </c>
      <c r="I288" s="39">
        <v>1.23E-2</v>
      </c>
      <c r="J288" s="46">
        <v>0</v>
      </c>
      <c r="K288" s="42">
        <f>VLOOKUP(TRIM(E288),'Hub coords'!A$89:E$194,4,FALSE)</f>
        <v>487837.50940000004</v>
      </c>
      <c r="L288" s="42">
        <f>VLOOKUP(TRIM(E288),'Hub coords'!A$89:E$194,5,)</f>
        <v>5189563.5465000002</v>
      </c>
      <c r="M288" s="43">
        <f t="shared" si="20"/>
        <v>1.0048000000533648</v>
      </c>
      <c r="N288" s="43">
        <f t="shared" si="21"/>
        <v>0.19760000053793192</v>
      </c>
      <c r="O288" s="43">
        <f t="shared" si="22"/>
        <v>1.0240453116536556</v>
      </c>
      <c r="P288" s="45">
        <f t="shared" si="23"/>
        <v>1.0486688003198328</v>
      </c>
    </row>
    <row r="289" spans="1:16" x14ac:dyDescent="0.3">
      <c r="A289" s="39" t="s">
        <v>552</v>
      </c>
      <c r="B289" s="39">
        <v>5182437.42</v>
      </c>
      <c r="C289" s="39">
        <v>498276.77850000001</v>
      </c>
      <c r="D289" s="39">
        <v>31.0716</v>
      </c>
      <c r="E289" s="39" t="s">
        <v>508</v>
      </c>
      <c r="F289" s="39">
        <v>5189499.0811000001</v>
      </c>
      <c r="G289" s="39">
        <v>487966.23080000002</v>
      </c>
      <c r="H289" s="39">
        <v>315.8698</v>
      </c>
      <c r="I289" s="39">
        <v>1.8200000000000001E-2</v>
      </c>
      <c r="J289" s="46">
        <v>0</v>
      </c>
      <c r="K289" s="42">
        <f>VLOOKUP(TRIM(E289),'Hub coords'!A$89:E$194,4,FALSE)</f>
        <v>487966.29640000005</v>
      </c>
      <c r="L289" s="42">
        <f>VLOOKUP(TRIM(E289),'Hub coords'!A$89:E$194,5,)</f>
        <v>5189499.7715000007</v>
      </c>
      <c r="M289" s="43">
        <f t="shared" si="20"/>
        <v>6.5600000030826777E-2</v>
      </c>
      <c r="N289" s="43">
        <f t="shared" si="21"/>
        <v>0.69040000066161156</v>
      </c>
      <c r="O289" s="43">
        <f t="shared" si="22"/>
        <v>0.6935095680072465</v>
      </c>
      <c r="P289" s="45">
        <f t="shared" si="23"/>
        <v>0.48095552091759763</v>
      </c>
    </row>
    <row r="290" spans="1:16" x14ac:dyDescent="0.3">
      <c r="A290" s="39" t="s">
        <v>552</v>
      </c>
      <c r="B290" s="39">
        <v>5182437.42</v>
      </c>
      <c r="C290" s="39">
        <v>498276.77850000001</v>
      </c>
      <c r="D290" s="39">
        <v>31.0716</v>
      </c>
      <c r="E290" s="39" t="s">
        <v>519</v>
      </c>
      <c r="F290" s="39">
        <v>5189534.6538000004</v>
      </c>
      <c r="G290" s="39">
        <v>488066.18719999999</v>
      </c>
      <c r="H290" s="39">
        <v>318.61790000000002</v>
      </c>
      <c r="I290" s="39">
        <v>1.12E-2</v>
      </c>
      <c r="J290" s="46">
        <v>0</v>
      </c>
      <c r="K290" s="42">
        <f>VLOOKUP(TRIM(E290),'Hub coords'!A$89:E$194,4,FALSE)</f>
        <v>488065.66940000001</v>
      </c>
      <c r="L290" s="42">
        <f>VLOOKUP(TRIM(E290),'Hub coords'!A$89:E$194,5,)</f>
        <v>5189534.6405000007</v>
      </c>
      <c r="M290" s="43">
        <f t="shared" si="20"/>
        <v>-0.51779999997233972</v>
      </c>
      <c r="N290" s="43">
        <f t="shared" si="21"/>
        <v>-1.3299999758601189E-2</v>
      </c>
      <c r="O290" s="43">
        <f t="shared" si="22"/>
        <v>0.51797078099535088</v>
      </c>
      <c r="P290" s="45">
        <f t="shared" si="23"/>
        <v>0.26829372996493372</v>
      </c>
    </row>
    <row r="291" spans="1:16" x14ac:dyDescent="0.3">
      <c r="A291" s="39" t="s">
        <v>552</v>
      </c>
      <c r="B291" s="39">
        <v>5182437.42</v>
      </c>
      <c r="C291" s="39">
        <v>498276.77850000001</v>
      </c>
      <c r="D291" s="39">
        <v>31.0716</v>
      </c>
      <c r="E291" s="39" t="s">
        <v>509</v>
      </c>
      <c r="F291" s="39">
        <v>5189581.6793</v>
      </c>
      <c r="G291" s="39">
        <v>488005.049</v>
      </c>
      <c r="H291" s="39">
        <v>313.8913</v>
      </c>
      <c r="I291" s="39">
        <v>1.6199999999999999E-2</v>
      </c>
      <c r="J291" s="46">
        <v>0</v>
      </c>
      <c r="K291" s="42">
        <f>VLOOKUP(TRIM(E291),'Hub coords'!A$89:E$194,4,FALSE)</f>
        <v>488003.82940000005</v>
      </c>
      <c r="L291" s="42">
        <f>VLOOKUP(TRIM(E291),'Hub coords'!A$89:E$194,5,)</f>
        <v>5189582.0975000001</v>
      </c>
      <c r="M291" s="43">
        <f t="shared" si="20"/>
        <v>-1.2195999999530613</v>
      </c>
      <c r="N291" s="43">
        <f t="shared" si="21"/>
        <v>0.41820000018924475</v>
      </c>
      <c r="O291" s="43">
        <f t="shared" si="22"/>
        <v>1.289308109042905</v>
      </c>
      <c r="P291" s="45">
        <f t="shared" si="23"/>
        <v>1.6623154000437916</v>
      </c>
    </row>
    <row r="292" spans="1:16" x14ac:dyDescent="0.3">
      <c r="A292" s="39" t="s">
        <v>552</v>
      </c>
      <c r="B292" s="39">
        <v>5182437.42</v>
      </c>
      <c r="C292" s="39">
        <v>498276.77850000001</v>
      </c>
      <c r="D292" s="39">
        <v>31.0716</v>
      </c>
      <c r="E292" s="39" t="s">
        <v>512</v>
      </c>
      <c r="F292" s="39">
        <v>5189805.9946999997</v>
      </c>
      <c r="G292" s="39">
        <v>488060.55650000001</v>
      </c>
      <c r="H292" s="39">
        <v>300.99979999999999</v>
      </c>
      <c r="I292" s="39">
        <v>1.5100000000000001E-2</v>
      </c>
      <c r="J292" s="46">
        <v>0</v>
      </c>
      <c r="K292" s="42">
        <f>VLOOKUP(TRIM(E292),'Hub coords'!A$89:E$194,4,FALSE)</f>
        <v>488059.60840000003</v>
      </c>
      <c r="L292" s="42">
        <f>VLOOKUP(TRIM(E292),'Hub coords'!A$89:E$194,5,)</f>
        <v>5189806.1515000006</v>
      </c>
      <c r="M292" s="43">
        <f t="shared" si="20"/>
        <v>-0.94809999997960404</v>
      </c>
      <c r="N292" s="43">
        <f t="shared" si="21"/>
        <v>0.15680000092834234</v>
      </c>
      <c r="O292" s="43">
        <f t="shared" si="22"/>
        <v>0.96097858990325757</v>
      </c>
      <c r="P292" s="45">
        <f t="shared" si="23"/>
        <v>0.92347985025245327</v>
      </c>
    </row>
    <row r="293" spans="1:16" x14ac:dyDescent="0.3">
      <c r="A293" s="39" t="s">
        <v>552</v>
      </c>
      <c r="B293" s="39">
        <v>5182437.42</v>
      </c>
      <c r="C293" s="39">
        <v>498276.77850000001</v>
      </c>
      <c r="D293" s="39">
        <v>31.0716</v>
      </c>
      <c r="E293" s="39" t="s">
        <v>515</v>
      </c>
      <c r="F293" s="39">
        <v>5189816.9641000004</v>
      </c>
      <c r="G293" s="39">
        <v>488050.70480000001</v>
      </c>
      <c r="H293" s="39">
        <v>297.15589999999997</v>
      </c>
      <c r="I293" s="39">
        <v>1.21E-2</v>
      </c>
      <c r="J293" s="46">
        <v>0</v>
      </c>
      <c r="K293" s="42">
        <f>VLOOKUP(TRIM(E293),'Hub coords'!A$89:E$194,4,FALSE)</f>
        <v>488048.62240000005</v>
      </c>
      <c r="L293" s="42">
        <f>VLOOKUP(TRIM(E293),'Hub coords'!A$89:E$194,5,)</f>
        <v>5189815.9575000005</v>
      </c>
      <c r="M293" s="43">
        <f t="shared" si="20"/>
        <v>-2.082399999955669</v>
      </c>
      <c r="N293" s="43">
        <f t="shared" si="21"/>
        <v>-1.0065999999642372</v>
      </c>
      <c r="O293" s="43">
        <f t="shared" si="22"/>
        <v>2.3129274350362512</v>
      </c>
      <c r="P293" s="45">
        <f t="shared" si="23"/>
        <v>5.3496333197433721</v>
      </c>
    </row>
    <row r="294" spans="1:16" x14ac:dyDescent="0.3">
      <c r="A294" s="39" t="s">
        <v>552</v>
      </c>
      <c r="B294" s="39">
        <v>5182437.42</v>
      </c>
      <c r="C294" s="39">
        <v>498276.77850000001</v>
      </c>
      <c r="D294" s="39">
        <v>31.0716</v>
      </c>
      <c r="E294" s="39" t="s">
        <v>516</v>
      </c>
      <c r="F294" s="39">
        <v>5189163.9101</v>
      </c>
      <c r="G294" s="39">
        <v>487756.88540000003</v>
      </c>
      <c r="H294" s="39">
        <v>345.1481</v>
      </c>
      <c r="I294" s="39">
        <v>1.72E-2</v>
      </c>
      <c r="J294" s="46">
        <v>0</v>
      </c>
      <c r="K294" s="42">
        <f>VLOOKUP(TRIM(E294),'Hub coords'!A$89:E$194,4,FALSE)</f>
        <v>487756.00940000004</v>
      </c>
      <c r="L294" s="42">
        <f>VLOOKUP(TRIM(E294),'Hub coords'!A$89:E$194,5,)</f>
        <v>5189165.6335000005</v>
      </c>
      <c r="M294" s="43">
        <f t="shared" si="20"/>
        <v>-0.87599999998928979</v>
      </c>
      <c r="N294" s="43">
        <f t="shared" si="21"/>
        <v>1.7234000004827976</v>
      </c>
      <c r="O294" s="43">
        <f t="shared" si="22"/>
        <v>1.9332572414568483</v>
      </c>
      <c r="P294" s="45">
        <f t="shared" si="23"/>
        <v>3.7374835616453428</v>
      </c>
    </row>
    <row r="295" spans="1:16" x14ac:dyDescent="0.3">
      <c r="A295" s="39" t="s">
        <v>552</v>
      </c>
      <c r="B295" s="39">
        <v>5182437.42</v>
      </c>
      <c r="C295" s="39">
        <v>498276.77850000001</v>
      </c>
      <c r="D295" s="39">
        <v>31.0716</v>
      </c>
      <c r="E295" s="39" t="s">
        <v>513</v>
      </c>
      <c r="F295" s="39">
        <v>5189841.7593999999</v>
      </c>
      <c r="G295" s="39">
        <v>488047.09450000001</v>
      </c>
      <c r="H295" s="39">
        <v>293.15929999999997</v>
      </c>
      <c r="I295" s="39">
        <v>1.38E-2</v>
      </c>
      <c r="J295" s="46">
        <v>0</v>
      </c>
      <c r="K295" s="42">
        <f>VLOOKUP(TRIM(E295),'Hub coords'!A$89:E$194,4,FALSE)</f>
        <v>488047.29640000005</v>
      </c>
      <c r="L295" s="42">
        <f>VLOOKUP(TRIM(E295),'Hub coords'!A$89:E$194,5,)</f>
        <v>5189841.7215</v>
      </c>
      <c r="M295" s="43">
        <f t="shared" si="20"/>
        <v>0.20190000004367903</v>
      </c>
      <c r="N295" s="43">
        <f t="shared" si="21"/>
        <v>-3.7899999879300594E-2</v>
      </c>
      <c r="O295" s="43">
        <f t="shared" si="22"/>
        <v>0.20542643454163481</v>
      </c>
      <c r="P295" s="45">
        <f t="shared" si="23"/>
        <v>4.2200020008488569E-2</v>
      </c>
    </row>
    <row r="296" spans="1:16" x14ac:dyDescent="0.3">
      <c r="A296" s="39" t="s">
        <v>552</v>
      </c>
      <c r="B296" s="39">
        <v>5182437.42</v>
      </c>
      <c r="C296" s="39">
        <v>498276.77850000001</v>
      </c>
      <c r="D296" s="39">
        <v>31.0716</v>
      </c>
      <c r="E296" s="39" t="s">
        <v>555</v>
      </c>
      <c r="F296" s="39">
        <v>5189866.6831</v>
      </c>
      <c r="G296" s="39">
        <v>488020.65149999998</v>
      </c>
      <c r="H296" s="39">
        <v>304.10070000000002</v>
      </c>
      <c r="I296" s="39">
        <v>1.4999999999999999E-2</v>
      </c>
      <c r="J296" s="66">
        <v>0</v>
      </c>
      <c r="K296" s="42">
        <f>VLOOKUP(TRIM(E296),'Hub coords'!A$89:E$194,4,FALSE)</f>
        <v>488015.69576465449</v>
      </c>
      <c r="L296" s="42">
        <f>VLOOKUP(TRIM(E296),'Hub coords'!A$89:E$194,5,)</f>
        <v>5189870.846538106</v>
      </c>
      <c r="M296" s="43">
        <f t="shared" si="20"/>
        <v>-4.9557353454874828</v>
      </c>
      <c r="N296" s="43">
        <f t="shared" si="21"/>
        <v>4.1634381059557199</v>
      </c>
      <c r="O296" s="43">
        <f t="shared" si="22"/>
        <v>6.4725211221469259</v>
      </c>
      <c r="P296" s="45">
        <f t="shared" si="23"/>
        <v>41.893529676638103</v>
      </c>
    </row>
    <row r="297" spans="1:16" x14ac:dyDescent="0.3">
      <c r="A297" s="39" t="s">
        <v>552</v>
      </c>
      <c r="B297" s="39">
        <v>5182437.42</v>
      </c>
      <c r="C297" s="39">
        <v>498276.77850000001</v>
      </c>
      <c r="D297" s="39">
        <v>31.0716</v>
      </c>
      <c r="E297" s="39" t="s">
        <v>510</v>
      </c>
      <c r="F297" s="39">
        <v>5189137.1438999996</v>
      </c>
      <c r="G297" s="39">
        <v>487770.15409999999</v>
      </c>
      <c r="H297" s="39">
        <v>334.86410000000001</v>
      </c>
      <c r="I297" s="39">
        <v>1.61E-2</v>
      </c>
      <c r="J297" s="46">
        <v>0</v>
      </c>
      <c r="K297" s="42">
        <f>VLOOKUP(TRIM(E297),'Hub coords'!A$89:E$194,4,FALSE)</f>
        <v>487770.48440000002</v>
      </c>
      <c r="L297" s="42">
        <f>VLOOKUP(TRIM(E297),'Hub coords'!A$89:E$194,5,)</f>
        <v>5189137.1405000007</v>
      </c>
      <c r="M297" s="43">
        <f t="shared" si="20"/>
        <v>0.33030000003054738</v>
      </c>
      <c r="N297" s="43">
        <f t="shared" si="21"/>
        <v>-3.3999988809227943E-3</v>
      </c>
      <c r="O297" s="43">
        <f t="shared" si="22"/>
        <v>0.33031749879861022</v>
      </c>
      <c r="P297" s="45">
        <f t="shared" si="23"/>
        <v>0.10910965001256986</v>
      </c>
    </row>
    <row r="298" spans="1:16" x14ac:dyDescent="0.3">
      <c r="A298" s="39" t="s">
        <v>552</v>
      </c>
      <c r="B298" s="39">
        <v>5182437.42</v>
      </c>
      <c r="C298" s="39">
        <v>498276.77850000001</v>
      </c>
      <c r="D298" s="39">
        <v>31.0716</v>
      </c>
      <c r="E298" s="39" t="s">
        <v>530</v>
      </c>
      <c r="F298" s="39">
        <v>5189855.6391000003</v>
      </c>
      <c r="G298" s="39">
        <v>487974.4068</v>
      </c>
      <c r="H298" s="39">
        <v>303.11070000000001</v>
      </c>
      <c r="I298" s="39">
        <v>1.67E-2</v>
      </c>
      <c r="J298" s="46">
        <v>0</v>
      </c>
      <c r="K298" s="42">
        <f>VLOOKUP(TRIM(E298),'Hub coords'!A$89:E$194,4,FALSE)</f>
        <v>487975.32740000001</v>
      </c>
      <c r="L298" s="42">
        <f>VLOOKUP(TRIM(E298),'Hub coords'!A$89:E$194,5,)</f>
        <v>5189856.6405000007</v>
      </c>
      <c r="M298" s="43">
        <f t="shared" si="20"/>
        <v>0.92060000001220033</v>
      </c>
      <c r="N298" s="43">
        <f t="shared" si="21"/>
        <v>1.0014000004157424</v>
      </c>
      <c r="O298" s="43">
        <f t="shared" si="22"/>
        <v>1.3602596519985117</v>
      </c>
      <c r="P298" s="45">
        <f t="shared" si="23"/>
        <v>1.8503063208551123</v>
      </c>
    </row>
    <row r="299" spans="1:16" x14ac:dyDescent="0.3">
      <c r="A299" s="39" t="s">
        <v>552</v>
      </c>
      <c r="B299" s="39">
        <v>5182437.42</v>
      </c>
      <c r="C299" s="39">
        <v>498276.77850000001</v>
      </c>
      <c r="D299" s="39">
        <v>31.0716</v>
      </c>
      <c r="E299" s="39" t="s">
        <v>503</v>
      </c>
      <c r="F299" s="39">
        <v>5189138.8689000001</v>
      </c>
      <c r="G299" s="39">
        <v>487820.76240000001</v>
      </c>
      <c r="H299" s="39">
        <v>338.75130000000001</v>
      </c>
      <c r="I299" s="39">
        <v>1.43E-2</v>
      </c>
      <c r="J299" s="46">
        <v>0</v>
      </c>
      <c r="K299" s="42">
        <f>VLOOKUP(TRIM(E299),'Hub coords'!A$89:E$194,4,FALSE)</f>
        <v>487822.16540000006</v>
      </c>
      <c r="L299" s="42">
        <f>VLOOKUP(TRIM(E299),'Hub coords'!A$89:E$194,5,)</f>
        <v>5189140.4065000005</v>
      </c>
      <c r="M299" s="43">
        <f t="shared" si="20"/>
        <v>1.4030000000493601</v>
      </c>
      <c r="N299" s="43">
        <f t="shared" si="21"/>
        <v>1.5376000003889203</v>
      </c>
      <c r="O299" s="43">
        <f t="shared" si="22"/>
        <v>2.0814953185953873</v>
      </c>
      <c r="P299" s="45">
        <f t="shared" si="23"/>
        <v>4.3326227613345125</v>
      </c>
    </row>
    <row r="300" spans="1:16" x14ac:dyDescent="0.3">
      <c r="A300" s="39" t="s">
        <v>552</v>
      </c>
      <c r="B300" s="39">
        <v>5182437.42</v>
      </c>
      <c r="C300" s="39">
        <v>498276.77850000001</v>
      </c>
      <c r="D300" s="39">
        <v>31.0716</v>
      </c>
      <c r="E300" s="39" t="s">
        <v>504</v>
      </c>
      <c r="F300" s="39">
        <v>5189139.4362000003</v>
      </c>
      <c r="G300" s="39">
        <v>487736.57900000003</v>
      </c>
      <c r="H300" s="39">
        <v>332.6361</v>
      </c>
      <c r="I300" s="39">
        <v>1.4200000000000001E-2</v>
      </c>
      <c r="J300" s="46">
        <v>0</v>
      </c>
      <c r="K300" s="42">
        <f>VLOOKUP(TRIM(E300),'Hub coords'!A$89:E$194,4,FALSE)</f>
        <v>487738.36340000003</v>
      </c>
      <c r="L300" s="42">
        <f>VLOOKUP(TRIM(E300),'Hub coords'!A$89:E$194,5,)</f>
        <v>5189139.6984999999</v>
      </c>
      <c r="M300" s="43">
        <f t="shared" si="20"/>
        <v>1.7844000000040978</v>
      </c>
      <c r="N300" s="43">
        <f t="shared" si="21"/>
        <v>0.26229999959468842</v>
      </c>
      <c r="O300" s="43">
        <f t="shared" si="22"/>
        <v>1.803575518186582</v>
      </c>
      <c r="P300" s="45">
        <f t="shared" si="23"/>
        <v>3.2528846498019979</v>
      </c>
    </row>
    <row r="301" spans="1:16" x14ac:dyDescent="0.3">
      <c r="A301" s="39" t="s">
        <v>552</v>
      </c>
      <c r="B301" s="39">
        <v>5182437.42</v>
      </c>
      <c r="C301" s="39">
        <v>498276.77850000001</v>
      </c>
      <c r="D301" s="39">
        <v>31.0716</v>
      </c>
      <c r="E301" s="39" t="s">
        <v>506</v>
      </c>
      <c r="F301" s="39">
        <v>5189813.7677999996</v>
      </c>
      <c r="G301" s="39">
        <v>488031.57270000002</v>
      </c>
      <c r="H301" s="39">
        <v>301.90809999999999</v>
      </c>
      <c r="I301" s="39">
        <v>1.4500000000000001E-2</v>
      </c>
      <c r="J301" s="46">
        <v>0</v>
      </c>
      <c r="K301" s="42">
        <f>VLOOKUP(TRIM(E301),'Hub coords'!A$89:E$194,4,FALSE)</f>
        <v>488032.34240000002</v>
      </c>
      <c r="L301" s="42">
        <f>VLOOKUP(TRIM(E301),'Hub coords'!A$89:E$194,5,)</f>
        <v>5189812.1225000005</v>
      </c>
      <c r="M301" s="43">
        <f t="shared" si="20"/>
        <v>0.76970000000437722</v>
      </c>
      <c r="N301" s="43">
        <f t="shared" si="21"/>
        <v>-1.6452999990433455</v>
      </c>
      <c r="O301" s="43">
        <f t="shared" si="22"/>
        <v>1.8164388723154905</v>
      </c>
      <c r="P301" s="45">
        <f t="shared" si="23"/>
        <v>3.299450176858771</v>
      </c>
    </row>
    <row r="302" spans="1:16" x14ac:dyDescent="0.3">
      <c r="A302" s="39" t="s">
        <v>552</v>
      </c>
      <c r="B302" s="39">
        <v>5182437.42</v>
      </c>
      <c r="C302" s="39">
        <v>498276.77850000001</v>
      </c>
      <c r="D302" s="39">
        <v>31.0716</v>
      </c>
      <c r="E302" s="39" t="s">
        <v>507</v>
      </c>
      <c r="F302" s="39">
        <v>5189581.2333000004</v>
      </c>
      <c r="G302" s="39">
        <v>487875.98060000001</v>
      </c>
      <c r="H302" s="39">
        <v>328.4058</v>
      </c>
      <c r="I302" s="39">
        <v>1.2699999999999999E-2</v>
      </c>
      <c r="J302" s="46">
        <v>0</v>
      </c>
      <c r="K302" s="42">
        <f>VLOOKUP(TRIM(E302),'Hub coords'!A$89:E$194,4,FALSE)</f>
        <v>487871.8934</v>
      </c>
      <c r="L302" s="42">
        <f>VLOOKUP(TRIM(E302),'Hub coords'!A$89:E$194,5,)</f>
        <v>5189581.3425000003</v>
      </c>
      <c r="M302" s="43">
        <f t="shared" si="20"/>
        <v>-4.0872000000090338</v>
      </c>
      <c r="N302" s="43">
        <f t="shared" si="21"/>
        <v>0.10919999983161688</v>
      </c>
      <c r="O302" s="43">
        <f t="shared" si="22"/>
        <v>4.0886585183941531</v>
      </c>
      <c r="P302" s="45">
        <f t="shared" si="23"/>
        <v>16.717128480037072</v>
      </c>
    </row>
    <row r="303" spans="1:16" x14ac:dyDescent="0.3">
      <c r="A303" s="39" t="s">
        <v>552</v>
      </c>
      <c r="B303" s="39">
        <v>5182437.42</v>
      </c>
      <c r="C303" s="39">
        <v>498276.77850000001</v>
      </c>
      <c r="D303" s="39">
        <v>31.0716</v>
      </c>
      <c r="E303" s="39" t="s">
        <v>529</v>
      </c>
      <c r="F303" s="39">
        <v>5189655.7222999996</v>
      </c>
      <c r="G303" s="39">
        <v>487874.08279999997</v>
      </c>
      <c r="H303" s="39">
        <v>321.49430000000001</v>
      </c>
      <c r="I303" s="39">
        <v>1.77E-2</v>
      </c>
      <c r="J303" s="46">
        <v>0</v>
      </c>
      <c r="K303" s="42">
        <f>VLOOKUP(TRIM(E303),'Hub coords'!A$89:E$194,4,FALSE)</f>
        <v>487871.70540000004</v>
      </c>
      <c r="L303" s="42">
        <f>VLOOKUP(TRIM(E303),'Hub coords'!A$89:E$194,5,)</f>
        <v>5189657.7755000005</v>
      </c>
      <c r="M303" s="43">
        <f t="shared" si="20"/>
        <v>-2.3773999999393709</v>
      </c>
      <c r="N303" s="43">
        <f t="shared" si="21"/>
        <v>2.0532000008970499</v>
      </c>
      <c r="O303" s="43">
        <f t="shared" si="22"/>
        <v>3.141283337012974</v>
      </c>
      <c r="P303" s="45">
        <f t="shared" si="23"/>
        <v>9.8676610033953658</v>
      </c>
    </row>
    <row r="304" spans="1:16" x14ac:dyDescent="0.3">
      <c r="A304" s="39" t="s">
        <v>552</v>
      </c>
      <c r="B304" s="39">
        <v>5182437.42</v>
      </c>
      <c r="C304" s="39">
        <v>498276.77850000001</v>
      </c>
      <c r="D304" s="39">
        <v>31.0716</v>
      </c>
      <c r="E304" s="39" t="s">
        <v>532</v>
      </c>
      <c r="F304" s="39">
        <v>5189732.898</v>
      </c>
      <c r="G304" s="39">
        <v>487873.19349999999</v>
      </c>
      <c r="H304" s="39">
        <v>310.47539999999998</v>
      </c>
      <c r="I304" s="39">
        <v>1.4500000000000001E-2</v>
      </c>
      <c r="J304" s="46">
        <v>0</v>
      </c>
      <c r="K304" s="42">
        <f>VLOOKUP(TRIM(E304),'Hub coords'!A$89:E$194,4,FALSE)</f>
        <v>487871.66440000001</v>
      </c>
      <c r="L304" s="42">
        <f>VLOOKUP(TRIM(E304),'Hub coords'!A$89:E$194,5,)</f>
        <v>5189733.6025</v>
      </c>
      <c r="M304" s="43">
        <f t="shared" si="20"/>
        <v>-1.529099999985192</v>
      </c>
      <c r="N304" s="43">
        <f t="shared" si="21"/>
        <v>0.70449999999254942</v>
      </c>
      <c r="O304" s="43">
        <f t="shared" si="22"/>
        <v>1.6835875563641518</v>
      </c>
      <c r="P304" s="45">
        <f t="shared" si="23"/>
        <v>2.8344670599442159</v>
      </c>
    </row>
    <row r="305" spans="1:16" x14ac:dyDescent="0.3">
      <c r="A305" s="39" t="s">
        <v>552</v>
      </c>
      <c r="B305" s="39">
        <v>5182437.42</v>
      </c>
      <c r="C305" s="39">
        <v>498276.77850000001</v>
      </c>
      <c r="D305" s="39">
        <v>31.0716</v>
      </c>
      <c r="E305" s="39" t="s">
        <v>531</v>
      </c>
      <c r="F305" s="39">
        <v>5189808.7615999999</v>
      </c>
      <c r="G305" s="39">
        <v>487872.68650000001</v>
      </c>
      <c r="H305" s="39">
        <v>313.40179999999998</v>
      </c>
      <c r="I305" s="39">
        <v>1.4999999999999999E-2</v>
      </c>
      <c r="J305" s="46">
        <v>0</v>
      </c>
      <c r="K305" s="42">
        <f>VLOOKUP(TRIM(E305),'Hub coords'!A$89:E$194,4,FALSE)</f>
        <v>487872.52740000002</v>
      </c>
      <c r="L305" s="42">
        <f>VLOOKUP(TRIM(E305),'Hub coords'!A$89:E$194,5,)</f>
        <v>5189809.6665000003</v>
      </c>
      <c r="M305" s="43">
        <f t="shared" si="20"/>
        <v>-0.15909999998984858</v>
      </c>
      <c r="N305" s="43">
        <f t="shared" si="21"/>
        <v>0.90490000043064356</v>
      </c>
      <c r="O305" s="43">
        <f t="shared" si="22"/>
        <v>0.91878007203908629</v>
      </c>
      <c r="P305" s="45">
        <f t="shared" si="23"/>
        <v>0.84415682077614862</v>
      </c>
    </row>
    <row r="306" spans="1:16" x14ac:dyDescent="0.3">
      <c r="A306" s="39" t="s">
        <v>552</v>
      </c>
      <c r="B306" s="39">
        <v>5182437.42</v>
      </c>
      <c r="C306" s="39">
        <v>498276.77850000001</v>
      </c>
      <c r="D306" s="39">
        <v>31.0716</v>
      </c>
      <c r="E306" s="39" t="s">
        <v>553</v>
      </c>
      <c r="F306" s="39">
        <v>5189887.8761</v>
      </c>
      <c r="G306" s="39">
        <v>488031.30249999999</v>
      </c>
      <c r="H306" s="39">
        <v>282.75279999999998</v>
      </c>
      <c r="I306" s="39">
        <v>1.37E-2</v>
      </c>
      <c r="J306" s="46">
        <v>0</v>
      </c>
      <c r="K306" s="42">
        <f>VLOOKUP(TRIM(E306),'Hub coords'!A$89:E$194,4,FALSE)</f>
        <v>488030.87040000001</v>
      </c>
      <c r="L306" s="42">
        <f>VLOOKUP(TRIM(E306),'Hub coords'!A$89:E$194,5,)</f>
        <v>5189887.7975000003</v>
      </c>
      <c r="M306" s="43">
        <f t="shared" si="20"/>
        <v>-0.43209999997634441</v>
      </c>
      <c r="N306" s="43">
        <f t="shared" si="21"/>
        <v>-7.8599999658763409E-2</v>
      </c>
      <c r="O306" s="43">
        <f t="shared" si="22"/>
        <v>0.43919058496957158</v>
      </c>
      <c r="P306" s="45">
        <f t="shared" si="23"/>
        <v>0.19288836992591449</v>
      </c>
    </row>
    <row r="307" spans="1:16" x14ac:dyDescent="0.3">
      <c r="A307" s="39" t="s">
        <v>552</v>
      </c>
      <c r="B307" s="39">
        <v>5182437.42</v>
      </c>
      <c r="C307" s="39">
        <v>498276.77850000001</v>
      </c>
      <c r="D307" s="39">
        <v>31.0716</v>
      </c>
      <c r="E307" s="39" t="s">
        <v>528</v>
      </c>
      <c r="F307" s="39">
        <v>5189887.7857999997</v>
      </c>
      <c r="G307" s="39">
        <v>487954.79029999999</v>
      </c>
      <c r="H307" s="39">
        <v>305.10289999999998</v>
      </c>
      <c r="I307" s="39">
        <v>1.37E-2</v>
      </c>
      <c r="J307" s="66">
        <v>0</v>
      </c>
      <c r="K307" s="42">
        <f>VLOOKUP(TRIM(E307),'Hub coords'!A$89:E$194,4,FALSE)</f>
        <v>487953.40240000002</v>
      </c>
      <c r="L307" s="42">
        <f>VLOOKUP(TRIM(E307),'Hub coords'!A$89:E$194,5,)</f>
        <v>5189887.1414999999</v>
      </c>
      <c r="M307" s="43">
        <f t="shared" si="20"/>
        <v>-1.3878999999724329</v>
      </c>
      <c r="N307" s="43">
        <f t="shared" si="21"/>
        <v>-0.64429999981075525</v>
      </c>
      <c r="O307" s="43">
        <f t="shared" si="22"/>
        <v>1.5301597627959045</v>
      </c>
      <c r="P307" s="45">
        <f t="shared" si="23"/>
        <v>2.3413888996796186</v>
      </c>
    </row>
    <row r="308" spans="1:16" x14ac:dyDescent="0.3">
      <c r="A308" s="39" t="s">
        <v>552</v>
      </c>
      <c r="B308" s="39">
        <v>5182437.42</v>
      </c>
      <c r="C308" s="39">
        <v>498276.77850000001</v>
      </c>
      <c r="D308" s="39">
        <v>31.0716</v>
      </c>
      <c r="E308" s="39" t="s">
        <v>527</v>
      </c>
      <c r="F308" s="39">
        <v>5189810.8823999995</v>
      </c>
      <c r="G308" s="39">
        <v>487955.69170000002</v>
      </c>
      <c r="H308" s="39">
        <v>304.4984</v>
      </c>
      <c r="I308" s="39">
        <v>1.5800000000000002E-2</v>
      </c>
      <c r="J308" s="46">
        <v>0</v>
      </c>
      <c r="K308" s="42">
        <f>VLOOKUP(TRIM(E308),'Hub coords'!A$89:E$194,4,FALSE)</f>
        <v>487954.53240000003</v>
      </c>
      <c r="L308" s="42">
        <f>VLOOKUP(TRIM(E308),'Hub coords'!A$89:E$194,5,)</f>
        <v>5189811.0734999999</v>
      </c>
      <c r="M308" s="43">
        <f t="shared" si="20"/>
        <v>-1.1592999999993481</v>
      </c>
      <c r="N308" s="43">
        <f t="shared" si="21"/>
        <v>0.19110000040382147</v>
      </c>
      <c r="O308" s="43">
        <f t="shared" si="22"/>
        <v>1.1749449775001504</v>
      </c>
      <c r="P308" s="45">
        <f t="shared" si="23"/>
        <v>1.3804957001528289</v>
      </c>
    </row>
    <row r="309" spans="1:16" x14ac:dyDescent="0.3">
      <c r="A309" s="39" t="s">
        <v>552</v>
      </c>
      <c r="B309" s="39">
        <v>5182437.42</v>
      </c>
      <c r="C309" s="39">
        <v>498276.77850000001</v>
      </c>
      <c r="D309" s="39">
        <v>31.0716</v>
      </c>
      <c r="E309" s="39" t="s">
        <v>526</v>
      </c>
      <c r="F309" s="39">
        <v>5189729.4183</v>
      </c>
      <c r="G309" s="39">
        <v>487960.48119999998</v>
      </c>
      <c r="H309" s="39">
        <v>319.38729999999998</v>
      </c>
      <c r="I309" s="39">
        <v>1.26E-2</v>
      </c>
      <c r="J309" s="46">
        <v>0</v>
      </c>
      <c r="K309" s="42">
        <f>VLOOKUP(TRIM(E309),'Hub coords'!A$89:E$194,4,FALSE)</f>
        <v>487956.13340000005</v>
      </c>
      <c r="L309" s="42">
        <f>VLOOKUP(TRIM(E309),'Hub coords'!A$89:E$194,5,)</f>
        <v>5189733.8505000006</v>
      </c>
      <c r="M309" s="43">
        <f t="shared" si="20"/>
        <v>-4.3477999999304302</v>
      </c>
      <c r="N309" s="43">
        <f t="shared" si="21"/>
        <v>4.4322000006213784</v>
      </c>
      <c r="O309" s="43">
        <f t="shared" si="22"/>
        <v>6.2086843763315267</v>
      </c>
      <c r="P309" s="45">
        <f t="shared" si="23"/>
        <v>38.5477616849032</v>
      </c>
    </row>
    <row r="310" spans="1:16" x14ac:dyDescent="0.3">
      <c r="A310" s="39" t="s">
        <v>552</v>
      </c>
      <c r="B310" s="39">
        <v>5182437.42</v>
      </c>
      <c r="C310" s="39">
        <v>498276.77850000001</v>
      </c>
      <c r="D310" s="39">
        <v>31.0716</v>
      </c>
      <c r="E310" s="39" t="s">
        <v>545</v>
      </c>
      <c r="F310" s="39">
        <v>5189658.0619999999</v>
      </c>
      <c r="G310" s="39">
        <v>487959.9768</v>
      </c>
      <c r="H310" s="39">
        <v>304.65879999999999</v>
      </c>
      <c r="I310" s="39">
        <v>1.6799999999999999E-2</v>
      </c>
      <c r="J310" s="46">
        <v>0</v>
      </c>
      <c r="K310" s="42">
        <f>VLOOKUP(TRIM(E310),'Hub coords'!A$89:E$194,4,FALSE)</f>
        <v>487956.44140000001</v>
      </c>
      <c r="L310" s="42">
        <f>VLOOKUP(TRIM(E310),'Hub coords'!A$89:E$194,5,)</f>
        <v>5189658.0525000002</v>
      </c>
      <c r="M310" s="43">
        <f t="shared" si="20"/>
        <v>-3.5353999999933876</v>
      </c>
      <c r="N310" s="43">
        <f t="shared" si="21"/>
        <v>-9.4999996945261955E-3</v>
      </c>
      <c r="O310" s="43">
        <f t="shared" si="22"/>
        <v>3.5354127637303456</v>
      </c>
      <c r="P310" s="45">
        <f t="shared" si="23"/>
        <v>12.499143409947441</v>
      </c>
    </row>
    <row r="311" spans="1:16" x14ac:dyDescent="0.3">
      <c r="A311" s="39" t="s">
        <v>552</v>
      </c>
      <c r="B311" s="39">
        <v>5182437.42</v>
      </c>
      <c r="C311" s="39">
        <v>498276.77850000001</v>
      </c>
      <c r="D311" s="39">
        <v>31.0716</v>
      </c>
      <c r="E311" s="39" t="s">
        <v>514</v>
      </c>
      <c r="F311" s="39">
        <v>5189505.8049999997</v>
      </c>
      <c r="G311" s="39">
        <v>487960.4241</v>
      </c>
      <c r="H311" s="39">
        <v>316.10059999999999</v>
      </c>
      <c r="I311" s="39">
        <v>1.24E-2</v>
      </c>
      <c r="J311" s="46">
        <v>0</v>
      </c>
      <c r="K311" s="42">
        <f>VLOOKUP(TRIM(E311),'Hub coords'!A$89:E$194,4,FALSE)</f>
        <v>487956.26340000005</v>
      </c>
      <c r="L311" s="42">
        <f>VLOOKUP(TRIM(E311),'Hub coords'!A$89:E$194,5,)</f>
        <v>5189505.7545000007</v>
      </c>
      <c r="M311" s="43">
        <f t="shared" si="20"/>
        <v>-4.1606999999494292</v>
      </c>
      <c r="N311" s="43">
        <f t="shared" si="21"/>
        <v>-5.0499998964369297E-2</v>
      </c>
      <c r="O311" s="43">
        <f t="shared" si="22"/>
        <v>4.1610064575141648</v>
      </c>
      <c r="P311" s="45">
        <f t="shared" si="23"/>
        <v>17.313974739474578</v>
      </c>
    </row>
    <row r="312" spans="1:16" x14ac:dyDescent="0.3">
      <c r="L312" s="71" t="s">
        <v>305</v>
      </c>
      <c r="M312" s="71">
        <f>AVERAGE(M279:M311)</f>
        <v>-0.86872531346990867</v>
      </c>
      <c r="N312" s="71">
        <f>AVERAGE(N279:N311)</f>
        <v>0.73241024608300487</v>
      </c>
      <c r="O312" s="71">
        <f>AVERAGE(O279:O311)</f>
        <v>2.1773753991703444</v>
      </c>
    </row>
    <row r="313" spans="1:16" x14ac:dyDescent="0.3">
      <c r="L313" s="41" t="s">
        <v>306</v>
      </c>
      <c r="M313" s="41">
        <f>MAX(M279:M311)</f>
        <v>3.9214000000501983</v>
      </c>
      <c r="N313" s="41">
        <f>MAX(N279:N311)</f>
        <v>4.4322000006213784</v>
      </c>
      <c r="O313" s="41">
        <f>MAX(O279:O311)</f>
        <v>6.4725211221469259</v>
      </c>
    </row>
    <row r="314" spans="1:16" x14ac:dyDescent="0.3">
      <c r="L314" s="41" t="s">
        <v>307</v>
      </c>
      <c r="M314" s="41">
        <f>MIN(M279:M311)</f>
        <v>-4.9557353454874828</v>
      </c>
      <c r="N314" s="41">
        <f>MIN(N279:N311)</f>
        <v>-1.6452999990433455</v>
      </c>
      <c r="O314" s="41">
        <f>MIN(O279:O311)</f>
        <v>0.17955559091092677</v>
      </c>
    </row>
    <row r="315" spans="1:16" x14ac:dyDescent="0.3">
      <c r="L315" s="41" t="s">
        <v>308</v>
      </c>
      <c r="M315" s="41">
        <f>_xlfn.STDEV.S(M279:M311)</f>
        <v>2.1301580491154239</v>
      </c>
      <c r="N315" s="41">
        <f>_xlfn.STDEV.S(N279:N311)</f>
        <v>1.3581689655929159</v>
      </c>
      <c r="O315" s="41">
        <f>_xlfn.STDEV.S(O279:O311)</f>
        <v>1.6806347278749949</v>
      </c>
    </row>
    <row r="316" spans="1:16" x14ac:dyDescent="0.3">
      <c r="L316" s="41" t="s">
        <v>309</v>
      </c>
      <c r="M316" s="41"/>
      <c r="N316" s="41"/>
      <c r="O316" s="41">
        <f>SQRT(SUM(P279:P311)/O317)</f>
        <v>2.7349414629343993</v>
      </c>
    </row>
    <row r="317" spans="1:16" x14ac:dyDescent="0.3">
      <c r="L317" s="41" t="s">
        <v>310</v>
      </c>
      <c r="M317" s="40"/>
      <c r="N317" s="40"/>
      <c r="O317" s="40">
        <f>COUNT(O279:O311)</f>
        <v>33</v>
      </c>
    </row>
    <row r="320" spans="1:16" x14ac:dyDescent="0.3">
      <c r="J320" s="46"/>
    </row>
    <row r="321" spans="10:10" x14ac:dyDescent="0.3">
      <c r="J321" s="46"/>
    </row>
    <row r="322" spans="10:10" x14ac:dyDescent="0.3">
      <c r="J322" s="46"/>
    </row>
    <row r="323" spans="10:10" x14ac:dyDescent="0.3">
      <c r="J323" s="46"/>
    </row>
    <row r="324" spans="10:10" x14ac:dyDescent="0.3">
      <c r="J324" s="46"/>
    </row>
    <row r="325" spans="10:10" x14ac:dyDescent="0.3">
      <c r="J325" s="46"/>
    </row>
    <row r="326" spans="10:10" x14ac:dyDescent="0.3">
      <c r="J326" s="46"/>
    </row>
    <row r="327" spans="10:10" x14ac:dyDescent="0.3">
      <c r="J327" s="46"/>
    </row>
    <row r="328" spans="10:10" x14ac:dyDescent="0.3">
      <c r="J328" s="46"/>
    </row>
    <row r="329" spans="10:10" x14ac:dyDescent="0.3">
      <c r="J329" s="46"/>
    </row>
    <row r="330" spans="10:10" x14ac:dyDescent="0.3">
      <c r="J330" s="46"/>
    </row>
    <row r="331" spans="10:10" x14ac:dyDescent="0.3">
      <c r="J331" s="46"/>
    </row>
    <row r="332" spans="10:10" x14ac:dyDescent="0.3">
      <c r="J332" s="46"/>
    </row>
    <row r="333" spans="10:10" x14ac:dyDescent="0.3">
      <c r="J333" s="46"/>
    </row>
    <row r="334" spans="10:10" x14ac:dyDescent="0.3">
      <c r="J334" s="46"/>
    </row>
    <row r="335" spans="10:10" x14ac:dyDescent="0.3">
      <c r="J335" s="46"/>
    </row>
    <row r="336" spans="10:10" x14ac:dyDescent="0.3">
      <c r="J336" s="46"/>
    </row>
    <row r="337" spans="10:10" x14ac:dyDescent="0.3">
      <c r="J337" s="46"/>
    </row>
    <row r="338" spans="10:10" x14ac:dyDescent="0.3">
      <c r="J338" s="46"/>
    </row>
    <row r="339" spans="10:10" x14ac:dyDescent="0.3">
      <c r="J339" s="46"/>
    </row>
    <row r="340" spans="10:10" x14ac:dyDescent="0.3">
      <c r="J340" s="46"/>
    </row>
    <row r="341" spans="10:10" x14ac:dyDescent="0.3">
      <c r="J341" s="46"/>
    </row>
    <row r="342" spans="10:10" x14ac:dyDescent="0.3">
      <c r="J342" s="46"/>
    </row>
    <row r="343" spans="10:10" x14ac:dyDescent="0.3">
      <c r="J343" s="46"/>
    </row>
    <row r="344" spans="10:10" x14ac:dyDescent="0.3">
      <c r="J344" s="46"/>
    </row>
    <row r="345" spans="10:10" x14ac:dyDescent="0.3">
      <c r="J345" s="46"/>
    </row>
    <row r="346" spans="10:10" x14ac:dyDescent="0.3">
      <c r="J346" s="46"/>
    </row>
    <row r="347" spans="10:10" x14ac:dyDescent="0.3">
      <c r="J347" s="46"/>
    </row>
    <row r="348" spans="10:10" x14ac:dyDescent="0.3">
      <c r="J348" s="46"/>
    </row>
    <row r="349" spans="10:10" x14ac:dyDescent="0.3">
      <c r="J349" s="46"/>
    </row>
    <row r="350" spans="10:10" x14ac:dyDescent="0.3">
      <c r="J350" s="46"/>
    </row>
    <row r="351" spans="10:10" x14ac:dyDescent="0.3">
      <c r="J351" s="46"/>
    </row>
    <row r="352" spans="10:10" x14ac:dyDescent="0.3">
      <c r="J352" s="46"/>
    </row>
  </sheetData>
  <sortState ref="A320:R353">
    <sortCondition ref="E320:E353"/>
  </sortState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102"/>
  <sheetViews>
    <sheetView topLeftCell="A94" zoomScaleNormal="100" workbookViewId="0">
      <selection activeCell="C120" sqref="C120"/>
    </sheetView>
  </sheetViews>
  <sheetFormatPr defaultRowHeight="14.4" x14ac:dyDescent="0.3"/>
  <cols>
    <col min="3" max="3" width="13.44140625" style="39" customWidth="1"/>
    <col min="4" max="4" width="10.44140625" style="39" customWidth="1"/>
    <col min="16" max="16" width="16.6640625" customWidth="1"/>
    <col min="17" max="17" width="26.6640625" customWidth="1"/>
    <col min="18" max="18" width="12.6640625" customWidth="1"/>
    <col min="19" max="19" width="12" bestFit="1" customWidth="1"/>
    <col min="20" max="20" width="13.77734375" bestFit="1" customWidth="1"/>
  </cols>
  <sheetData>
    <row r="4" spans="1:19" s="52" customFormat="1" ht="28.8" x14ac:dyDescent="0.3">
      <c r="A4" s="53" t="s">
        <v>431</v>
      </c>
      <c r="B4" s="53" t="s">
        <v>436</v>
      </c>
      <c r="C4" s="53" t="s">
        <v>432</v>
      </c>
      <c r="D4" s="53" t="s">
        <v>433</v>
      </c>
      <c r="Q4" t="s">
        <v>366</v>
      </c>
      <c r="R4"/>
      <c r="S4"/>
    </row>
    <row r="5" spans="1:19" ht="15" thickBot="1" x14ac:dyDescent="0.35">
      <c r="A5" s="41" t="s">
        <v>177</v>
      </c>
      <c r="B5" s="41">
        <f>'TR1 Justin results'!O28</f>
        <v>0.11111300631954725</v>
      </c>
      <c r="C5" s="41">
        <f>'GeoXH PFO results'!N19</f>
        <v>9.748440912444592E-2</v>
      </c>
      <c r="D5" s="41">
        <f>L1_GeoXH_Rinex!O28</f>
        <v>0.40660276656769812</v>
      </c>
    </row>
    <row r="6" spans="1:19" x14ac:dyDescent="0.3">
      <c r="A6" s="41" t="s">
        <v>183</v>
      </c>
      <c r="B6" s="41">
        <f>'TR1 Justin results'!O31</f>
        <v>0.51683453848101701</v>
      </c>
      <c r="C6" s="41">
        <f>'GeoXH PFO results'!N22</f>
        <v>0.19373799351855217</v>
      </c>
      <c r="D6" s="41">
        <f>L1_GeoXH_Rinex!O31</f>
        <v>0.1221932895992264</v>
      </c>
      <c r="Q6" s="58"/>
      <c r="R6" s="58" t="s">
        <v>436</v>
      </c>
      <c r="S6" s="58" t="s">
        <v>432</v>
      </c>
    </row>
    <row r="7" spans="1:19" x14ac:dyDescent="0.3">
      <c r="A7" s="41" t="s">
        <v>220</v>
      </c>
      <c r="B7" s="41">
        <f>'TR1 Justin results'!O35</f>
        <v>0.5128600008494264</v>
      </c>
      <c r="C7" s="41">
        <f>'GeoXH PFO results'!N26</f>
        <v>0.26319956310601272</v>
      </c>
      <c r="D7" s="41">
        <f>L1_GeoXH_Rinex!O35</f>
        <v>0.4799101690876455</v>
      </c>
      <c r="Q7" s="56" t="s">
        <v>367</v>
      </c>
      <c r="R7" s="56">
        <v>0.82625508833424721</v>
      </c>
      <c r="S7" s="56">
        <v>1.3995881827043921</v>
      </c>
    </row>
    <row r="8" spans="1:19" x14ac:dyDescent="0.3">
      <c r="A8" s="41" t="s">
        <v>187</v>
      </c>
      <c r="B8" s="41">
        <f>'TR1 Justin results'!O33</f>
        <v>0.32896443550262211</v>
      </c>
      <c r="C8" s="41">
        <f>'GeoXH PFO results'!N24</f>
        <v>0.283024751957619</v>
      </c>
      <c r="D8" s="41">
        <f>L1_GeoXH_Rinex!O33</f>
        <v>3.9910024268851624E-2</v>
      </c>
      <c r="Q8" s="56" t="s">
        <v>368</v>
      </c>
      <c r="R8" s="56">
        <v>0.26426583040279072</v>
      </c>
      <c r="S8" s="56">
        <v>1.0048369717733716</v>
      </c>
    </row>
    <row r="9" spans="1:19" x14ac:dyDescent="0.3">
      <c r="A9" s="41" t="s">
        <v>167</v>
      </c>
      <c r="B9" s="41">
        <f>'TR1 Justin results'!O26</f>
        <v>0.13619552191305942</v>
      </c>
      <c r="C9" s="41">
        <f>'GeoXH PFO results'!N17</f>
        <v>0.3365608563847145</v>
      </c>
      <c r="D9" s="41">
        <f>L1_GeoXH_Rinex!O26</f>
        <v>0.43364221439178025</v>
      </c>
      <c r="Q9" s="56" t="s">
        <v>369</v>
      </c>
      <c r="R9" s="56">
        <v>33</v>
      </c>
      <c r="S9" s="56">
        <v>33</v>
      </c>
    </row>
    <row r="10" spans="1:19" x14ac:dyDescent="0.3">
      <c r="A10" s="41" t="s">
        <v>221</v>
      </c>
      <c r="B10" s="41">
        <f>'TR1 Justin results'!O36</f>
        <v>6.8794258197016317E-2</v>
      </c>
      <c r="C10" s="41">
        <f>'GeoXH PFO results'!N27</f>
        <v>0.37079294744349195</v>
      </c>
      <c r="D10" s="41">
        <f>L1_GeoXH_Rinex!O36</f>
        <v>0.17539925898801911</v>
      </c>
      <c r="Q10" s="56" t="s">
        <v>370</v>
      </c>
      <c r="R10" s="56">
        <v>0.60415181153170483</v>
      </c>
      <c r="S10" s="56"/>
    </row>
    <row r="11" spans="1:19" x14ac:dyDescent="0.3">
      <c r="A11" s="41" t="s">
        <v>181</v>
      </c>
      <c r="B11" s="41">
        <f>'TR1 Justin results'!O30</f>
        <v>0.42862716905424958</v>
      </c>
      <c r="C11" s="41">
        <f>'GeoXH PFO results'!N21</f>
        <v>0.63135458392813959</v>
      </c>
      <c r="D11" s="41">
        <f>L1_GeoXH_Rinex!O30</f>
        <v>2.3792435241173363E-2</v>
      </c>
      <c r="Q11" s="56" t="s">
        <v>371</v>
      </c>
      <c r="R11" s="56">
        <v>0</v>
      </c>
      <c r="S11" s="56"/>
    </row>
    <row r="12" spans="1:19" x14ac:dyDescent="0.3">
      <c r="A12" s="41" t="s">
        <v>231</v>
      </c>
      <c r="B12" s="41">
        <f>'TR1 Justin results'!O44</f>
        <v>1.2116967485474937</v>
      </c>
      <c r="C12" s="41">
        <f>'GeoXH PFO results'!N35</f>
        <v>0.7359557119427399</v>
      </c>
      <c r="D12" s="41">
        <f>L1_GeoXH_Rinex!O44</f>
        <v>0.97962138100607343</v>
      </c>
      <c r="Q12" s="56" t="s">
        <v>372</v>
      </c>
      <c r="R12" s="56">
        <v>32</v>
      </c>
      <c r="S12" s="56"/>
    </row>
    <row r="13" spans="1:19" x14ac:dyDescent="0.3">
      <c r="A13" s="41" t="s">
        <v>228</v>
      </c>
      <c r="B13" s="41">
        <f>'TR1 Justin results'!O41</f>
        <v>0.68141464617775793</v>
      </c>
      <c r="C13" s="41">
        <f>'GeoXH PFO results'!N32</f>
        <v>0.75761164861592389</v>
      </c>
      <c r="D13" s="41">
        <f>L1_GeoXH_Rinex!O41</f>
        <v>1.0234428223803345</v>
      </c>
      <c r="Q13" s="56" t="s">
        <v>373</v>
      </c>
      <c r="R13" s="56">
        <v>-4.0963377705701136</v>
      </c>
      <c r="S13" s="56"/>
    </row>
    <row r="14" spans="1:19" x14ac:dyDescent="0.3">
      <c r="A14" s="41" t="s">
        <v>180</v>
      </c>
      <c r="B14" s="41">
        <f>'TR1 Justin results'!O29</f>
        <v>0.21548607828567734</v>
      </c>
      <c r="C14" s="41">
        <f>'GeoXH PFO results'!N20</f>
        <v>0.78716987397887117</v>
      </c>
      <c r="D14" s="41">
        <f>L1_GeoXH_Rinex!O29</f>
        <v>0.85763867694271789</v>
      </c>
      <c r="Q14" s="56" t="s">
        <v>374</v>
      </c>
      <c r="R14" s="56">
        <v>1.3348689601482778E-4</v>
      </c>
      <c r="S14" s="56"/>
    </row>
    <row r="15" spans="1:19" x14ac:dyDescent="0.3">
      <c r="A15" s="41" t="s">
        <v>229</v>
      </c>
      <c r="B15" s="41">
        <f>'TR1 Justin results'!O42</f>
        <v>0.50757841762221712</v>
      </c>
      <c r="C15" s="41">
        <f>'GeoXH PFO results'!N33</f>
        <v>0.86785598463915903</v>
      </c>
      <c r="D15" s="41">
        <f>L1_GeoXH_Rinex!O42</f>
        <v>0.8702254077348377</v>
      </c>
      <c r="Q15" s="56" t="s">
        <v>375</v>
      </c>
      <c r="R15" s="56">
        <v>1.6938887483837093</v>
      </c>
      <c r="S15" s="56"/>
    </row>
    <row r="16" spans="1:19" x14ac:dyDescent="0.3">
      <c r="A16" s="41" t="s">
        <v>223</v>
      </c>
      <c r="B16" s="41">
        <f>'TR1 Justin results'!O37</f>
        <v>1.0972111006455831</v>
      </c>
      <c r="C16" s="41">
        <f>'GeoXH PFO results'!N28</f>
        <v>0.8811325716909959</v>
      </c>
      <c r="D16" s="41">
        <f>L1_GeoXH_Rinex!O37</f>
        <v>0.70967283993016805</v>
      </c>
      <c r="Q16" s="56" t="s">
        <v>376</v>
      </c>
      <c r="R16" s="56">
        <v>2.6697379202965556E-4</v>
      </c>
      <c r="S16" s="56"/>
    </row>
    <row r="17" spans="1:19" ht="15" thickBot="1" x14ac:dyDescent="0.35">
      <c r="A17" s="41" t="s">
        <v>168</v>
      </c>
      <c r="B17" s="41">
        <f>'TR1 Justin results'!O27</f>
        <v>0.41769698386924664</v>
      </c>
      <c r="C17" s="41">
        <f>'GeoXH PFO results'!N18</f>
        <v>0.89063348804876996</v>
      </c>
      <c r="D17" s="41">
        <f>L1_GeoXH_Rinex!O27</f>
        <v>0.23063468942782561</v>
      </c>
      <c r="Q17" s="57" t="s">
        <v>377</v>
      </c>
      <c r="R17" s="57">
        <v>2.0369333434601011</v>
      </c>
      <c r="S17" s="57"/>
    </row>
    <row r="18" spans="1:19" x14ac:dyDescent="0.3">
      <c r="A18" s="41" t="s">
        <v>150</v>
      </c>
      <c r="B18" s="41">
        <f>'TR1 Justin results'!O22</f>
        <v>0.1308486920907429</v>
      </c>
      <c r="C18" s="41">
        <f>'GeoXH PFO results'!N13</f>
        <v>0.89589799147019777</v>
      </c>
      <c r="D18" s="41">
        <f>L1_GeoXH_Rinex!O22</f>
        <v>1.2308555157193408</v>
      </c>
    </row>
    <row r="19" spans="1:19" x14ac:dyDescent="0.3">
      <c r="A19" s="41" t="s">
        <v>226</v>
      </c>
      <c r="B19" s="41">
        <f>'TR1 Justin results'!O39</f>
        <v>1.6219317033609617</v>
      </c>
      <c r="C19" s="41">
        <f>'GeoXH PFO results'!N30</f>
        <v>1.043166434452486</v>
      </c>
      <c r="D19" s="41">
        <f>L1_GeoXH_Rinex!O39</f>
        <v>1.8298248224476317</v>
      </c>
    </row>
    <row r="20" spans="1:19" x14ac:dyDescent="0.3">
      <c r="A20" s="41" t="s">
        <v>230</v>
      </c>
      <c r="B20" s="41">
        <f>'TR1 Justin results'!O43</f>
        <v>1.0164312914286071</v>
      </c>
      <c r="C20" s="41">
        <f>'GeoXH PFO results'!N34</f>
        <v>1.2422337981455474</v>
      </c>
      <c r="D20" s="41">
        <f>L1_GeoXH_Rinex!O43</f>
        <v>0.58434408533460358</v>
      </c>
      <c r="Q20" t="s">
        <v>366</v>
      </c>
    </row>
    <row r="21" spans="1:19" ht="15" thickBot="1" x14ac:dyDescent="0.35">
      <c r="A21" s="41" t="s">
        <v>160</v>
      </c>
      <c r="B21" s="41">
        <f>'TR1 Justin results'!O23</f>
        <v>1.2700649826052297</v>
      </c>
      <c r="C21" s="41">
        <f>'GeoXH PFO results'!N14</f>
        <v>1.2741850766035059</v>
      </c>
      <c r="D21" s="41">
        <f>L1_GeoXH_Rinex!O23</f>
        <v>0.71917377583101461</v>
      </c>
    </row>
    <row r="22" spans="1:19" x14ac:dyDescent="0.3">
      <c r="A22" s="41" t="s">
        <v>165</v>
      </c>
      <c r="B22" s="41">
        <f>'TR1 Justin results'!O25</f>
        <v>0.16306103101788616</v>
      </c>
      <c r="C22" s="41">
        <f>'GeoXH PFO results'!N16</f>
        <v>1.2821097503114294</v>
      </c>
      <c r="D22" s="41">
        <f>L1_GeoXH_Rinex!O25</f>
        <v>0.5813589689435289</v>
      </c>
      <c r="Q22" s="58"/>
      <c r="R22" s="58" t="s">
        <v>436</v>
      </c>
      <c r="S22" s="58" t="s">
        <v>433</v>
      </c>
    </row>
    <row r="23" spans="1:19" x14ac:dyDescent="0.3">
      <c r="A23" s="41" t="s">
        <v>130</v>
      </c>
      <c r="B23" s="41">
        <f>'TR1 Justin results'!O15</f>
        <v>0.99003929738004115</v>
      </c>
      <c r="C23" s="41">
        <f>'GeoXH PFO results'!N6</f>
        <v>1.3049921104429414</v>
      </c>
      <c r="D23" s="41">
        <f>L1_GeoXH_Rinex!O15</f>
        <v>0.22563787304428556</v>
      </c>
      <c r="Q23" s="56" t="s">
        <v>367</v>
      </c>
      <c r="R23" s="56">
        <v>0.82625508833424721</v>
      </c>
      <c r="S23" s="56">
        <v>1.0540821888466565</v>
      </c>
    </row>
    <row r="24" spans="1:19" x14ac:dyDescent="0.3">
      <c r="A24" s="41" t="s">
        <v>189</v>
      </c>
      <c r="B24" s="41">
        <f>'TR1 Justin results'!O34</f>
        <v>0.64932805319713305</v>
      </c>
      <c r="C24" s="41">
        <f>'GeoXH PFO results'!N25</f>
        <v>1.319703152203028</v>
      </c>
      <c r="D24" s="41">
        <f>L1_GeoXH_Rinex!O34</f>
        <v>0.27044594659556792</v>
      </c>
      <c r="Q24" s="56" t="s">
        <v>368</v>
      </c>
      <c r="R24" s="56">
        <v>0.26426583040279072</v>
      </c>
      <c r="S24" s="56">
        <v>0.71893806924306092</v>
      </c>
    </row>
    <row r="25" spans="1:19" x14ac:dyDescent="0.3">
      <c r="A25" s="41" t="s">
        <v>186</v>
      </c>
      <c r="B25" s="41">
        <f>'TR1 Justin results'!O32</f>
        <v>0.31727218530415036</v>
      </c>
      <c r="C25" s="41">
        <f>'GeoXH PFO results'!N23</f>
        <v>0.81092098883755515</v>
      </c>
      <c r="D25" s="41">
        <f>L1_GeoXH_Rinex!O32</f>
        <v>1.5799005355104128</v>
      </c>
      <c r="Q25" s="56" t="s">
        <v>369</v>
      </c>
      <c r="R25" s="56">
        <v>33</v>
      </c>
      <c r="S25" s="56">
        <v>33</v>
      </c>
    </row>
    <row r="26" spans="1:19" x14ac:dyDescent="0.3">
      <c r="A26" s="41" t="s">
        <v>162</v>
      </c>
      <c r="B26" s="41">
        <f>'TR1 Justin results'!O24</f>
        <v>1.0131754832932105</v>
      </c>
      <c r="C26" s="41">
        <f>'GeoXH PFO results'!N15</f>
        <v>1.5354827938110074</v>
      </c>
      <c r="D26" s="41">
        <f>L1_GeoXH_Rinex!O24</f>
        <v>0.38846607377689857</v>
      </c>
      <c r="Q26" s="56" t="s">
        <v>370</v>
      </c>
      <c r="R26" s="56">
        <v>0.45351793563401294</v>
      </c>
      <c r="S26" s="56"/>
    </row>
    <row r="27" spans="1:19" x14ac:dyDescent="0.3">
      <c r="A27" s="41" t="s">
        <v>145</v>
      </c>
      <c r="B27" s="41">
        <f>'TR1 Justin results'!O20</f>
        <v>1.3171625000141067</v>
      </c>
      <c r="C27" s="41">
        <f>'GeoXH PFO results'!N11</f>
        <v>1.5696856408376771</v>
      </c>
      <c r="D27" s="41">
        <f>L1_GeoXH_Rinex!O20</f>
        <v>1.8268261716334548</v>
      </c>
      <c r="Q27" s="56" t="s">
        <v>371</v>
      </c>
      <c r="R27" s="56">
        <v>0</v>
      </c>
      <c r="S27" s="56"/>
    </row>
    <row r="28" spans="1:19" x14ac:dyDescent="0.3">
      <c r="A28" s="41" t="s">
        <v>142</v>
      </c>
      <c r="B28" s="41">
        <f>'TR1 Justin results'!O19</f>
        <v>1.4035311255693261</v>
      </c>
      <c r="C28" s="41">
        <f>'GeoXH PFO results'!N10</f>
        <v>1.7267225631116641</v>
      </c>
      <c r="D28" s="41">
        <f>L1_GeoXH_Rinex!O19</f>
        <v>1.2194268204773968</v>
      </c>
      <c r="Q28" s="56" t="s">
        <v>372</v>
      </c>
      <c r="R28" s="56">
        <v>32</v>
      </c>
      <c r="S28" s="56"/>
    </row>
    <row r="29" spans="1:19" x14ac:dyDescent="0.3">
      <c r="A29" s="41" t="s">
        <v>148</v>
      </c>
      <c r="B29" s="41">
        <f>'TR1 Justin results'!O21</f>
        <v>1.0407265395147836</v>
      </c>
      <c r="C29" s="41">
        <f>'GeoXH PFO results'!N12</f>
        <v>1.9285098416200595</v>
      </c>
      <c r="D29" s="41">
        <f>L1_GeoXH_Rinex!O21</f>
        <v>2.1566752242028557</v>
      </c>
      <c r="Q29" s="56" t="s">
        <v>373</v>
      </c>
      <c r="R29" s="56">
        <v>-1.7069887794300336</v>
      </c>
      <c r="S29" s="56"/>
    </row>
    <row r="30" spans="1:19" x14ac:dyDescent="0.3">
      <c r="A30" s="41" t="s">
        <v>139</v>
      </c>
      <c r="B30" s="41">
        <f>'TR1 Justin results'!O18</f>
        <v>1.5054998802558113</v>
      </c>
      <c r="C30" s="41">
        <f>'GeoXH PFO results'!N9</f>
        <v>2.0423273026420072</v>
      </c>
      <c r="D30" s="41">
        <f>L1_GeoXH_Rinex!O18</f>
        <v>1.4565439784391012</v>
      </c>
      <c r="Q30" s="56" t="s">
        <v>374</v>
      </c>
      <c r="R30" s="56">
        <v>4.8755778160698572E-2</v>
      </c>
      <c r="S30" s="56"/>
    </row>
    <row r="31" spans="1:19" x14ac:dyDescent="0.3">
      <c r="A31" s="41" t="s">
        <v>225</v>
      </c>
      <c r="B31" s="41">
        <f>'TR1 Justin results'!O38</f>
        <v>1.4826734807176636</v>
      </c>
      <c r="C31" s="41">
        <f>'GeoXH PFO results'!N29</f>
        <v>2.5365332660927535</v>
      </c>
      <c r="D31" s="41">
        <f>L1_GeoXH_Rinex!O38</f>
        <v>1.2748308750302513</v>
      </c>
      <c r="Q31" s="56" t="s">
        <v>375</v>
      </c>
      <c r="R31" s="56">
        <v>1.6938887483837093</v>
      </c>
      <c r="S31" s="56"/>
    </row>
    <row r="32" spans="1:19" x14ac:dyDescent="0.3">
      <c r="A32" s="41" t="s">
        <v>234</v>
      </c>
      <c r="B32" s="41">
        <f>'TR1 Justin results'!O47</f>
        <v>1.7502107329233632</v>
      </c>
      <c r="C32" s="41">
        <f>'GeoXH PFO results'!N38</f>
        <v>2.6936245487634936</v>
      </c>
      <c r="D32" s="41">
        <f>L1_GeoXH_Rinex!O47</f>
        <v>1.0100590130149942</v>
      </c>
      <c r="Q32" s="56" t="s">
        <v>376</v>
      </c>
      <c r="R32" s="56">
        <v>9.7511556321397144E-2</v>
      </c>
      <c r="S32" s="56"/>
    </row>
    <row r="33" spans="1:19" ht="15" thickBot="1" x14ac:dyDescent="0.35">
      <c r="A33" s="41" t="s">
        <v>136</v>
      </c>
      <c r="B33" s="41">
        <f>'TR1 Justin results'!O17</f>
        <v>0.80771656600631658</v>
      </c>
      <c r="C33" s="41">
        <f>'GeoXH PFO results'!N8</f>
        <v>2.7115136386253456</v>
      </c>
      <c r="D33" s="41">
        <f>L1_GeoXH_Rinex!O17</f>
        <v>1.4961559577792563</v>
      </c>
      <c r="Q33" s="57" t="s">
        <v>377</v>
      </c>
      <c r="R33" s="57">
        <v>2.0369333434601011</v>
      </c>
      <c r="S33" s="57"/>
    </row>
    <row r="34" spans="1:19" x14ac:dyDescent="0.3">
      <c r="A34" s="41" t="s">
        <v>133</v>
      </c>
      <c r="B34" s="41">
        <f>'TR1 Justin results'!O16</f>
        <v>1.3493374859174574</v>
      </c>
      <c r="C34" s="41">
        <f>'GeoXH PFO results'!N7</f>
        <v>2.8326079519653518</v>
      </c>
      <c r="D34" s="41">
        <f>L1_GeoXH_Rinex!O16</f>
        <v>1.6583074804464224</v>
      </c>
    </row>
    <row r="35" spans="1:19" x14ac:dyDescent="0.3">
      <c r="A35" s="41" t="s">
        <v>233</v>
      </c>
      <c r="B35" s="41">
        <f>'TR1 Justin results'!O46</f>
        <v>1.2184094549996727</v>
      </c>
      <c r="C35" s="41">
        <f>'GeoXH PFO results'!N37</f>
        <v>2.8506241094516511</v>
      </c>
      <c r="D35" s="41">
        <f>L1_GeoXH_Rinex!O46</f>
        <v>2.4975491845568611</v>
      </c>
    </row>
    <row r="36" spans="1:19" x14ac:dyDescent="0.3">
      <c r="A36" s="41" t="s">
        <v>232</v>
      </c>
      <c r="B36" s="41">
        <f>'TR1 Justin results'!O45</f>
        <v>0.53374343077928399</v>
      </c>
      <c r="C36" s="41">
        <f>'GeoXH PFO results'!N36</f>
        <v>3.4605252502114201</v>
      </c>
      <c r="D36" s="41">
        <f>L1_GeoXH_Rinex!O45</f>
        <v>3.0721728134333612</v>
      </c>
      <c r="Q36" t="s">
        <v>366</v>
      </c>
    </row>
    <row r="37" spans="1:19" ht="15" thickBot="1" x14ac:dyDescent="0.35">
      <c r="A37" s="41" t="s">
        <v>227</v>
      </c>
      <c r="B37" s="41">
        <f>'TR1 Justin results'!O40</f>
        <v>1.4507810931894969</v>
      </c>
      <c r="C37" s="41">
        <f>'GeoXH PFO results'!N31</f>
        <v>4.0285294352663872</v>
      </c>
      <c r="D37" s="41">
        <f>L1_GeoXH_Rinex!O40</f>
        <v>3.3534711401560733</v>
      </c>
    </row>
    <row r="38" spans="1:19" x14ac:dyDescent="0.3">
      <c r="A38" s="71" t="s">
        <v>305</v>
      </c>
      <c r="B38" s="71">
        <f>AVERAGE(B5:B37)</f>
        <v>0.82625508833424721</v>
      </c>
      <c r="C38" s="71">
        <f t="shared" ref="C38" si="0">AVERAGE(C5:C37)</f>
        <v>1.3995881827043921</v>
      </c>
      <c r="D38" s="71">
        <f t="shared" ref="D38" si="1">AVERAGE(D5:D37)</f>
        <v>1.0540821888466565</v>
      </c>
      <c r="Q38" s="58"/>
      <c r="R38" s="58" t="s">
        <v>432</v>
      </c>
      <c r="S38" s="58" t="s">
        <v>433</v>
      </c>
    </row>
    <row r="39" spans="1:19" x14ac:dyDescent="0.3">
      <c r="A39" s="41" t="s">
        <v>306</v>
      </c>
      <c r="B39" s="41">
        <f>MAX(B5:B37)</f>
        <v>1.7502107329233632</v>
      </c>
      <c r="C39" s="41">
        <f t="shared" ref="C39" si="2">MAX(C5:C37)</f>
        <v>4.0285294352663872</v>
      </c>
      <c r="D39" s="41">
        <f t="shared" ref="D39" si="3">MAX(D5:D37)</f>
        <v>3.3534711401560733</v>
      </c>
      <c r="Q39" s="56" t="s">
        <v>367</v>
      </c>
      <c r="R39" s="56">
        <v>1.3995881827043921</v>
      </c>
      <c r="S39" s="56">
        <v>1.0540821888466565</v>
      </c>
    </row>
    <row r="40" spans="1:19" x14ac:dyDescent="0.3">
      <c r="A40" s="41" t="s">
        <v>307</v>
      </c>
      <c r="B40" s="41">
        <f>MIN(B5:B37)</f>
        <v>6.8794258197016317E-2</v>
      </c>
      <c r="C40" s="41">
        <f t="shared" ref="C40" si="4">MIN(C5:C37)</f>
        <v>9.748440912444592E-2</v>
      </c>
      <c r="D40" s="41">
        <f t="shared" ref="D40" si="5">MIN(D5:D37)</f>
        <v>2.3792435241173363E-2</v>
      </c>
      <c r="Q40" s="56" t="s">
        <v>368</v>
      </c>
      <c r="R40" s="56">
        <v>1.0048369717733716</v>
      </c>
      <c r="S40" s="56">
        <v>0.71893806924306092</v>
      </c>
    </row>
    <row r="41" spans="1:19" s="42" customFormat="1" x14ac:dyDescent="0.3">
      <c r="A41" s="41" t="s">
        <v>308</v>
      </c>
      <c r="B41" s="41">
        <f>_xlfn.STDEV.S(B5:B37)</f>
        <v>0.51406792391938905</v>
      </c>
      <c r="C41" s="41">
        <f t="shared" ref="C41" si="6">_xlfn.STDEV.S(C5:C37)</f>
        <v>1.0024155684013349</v>
      </c>
      <c r="D41" s="41">
        <f t="shared" ref="D41" si="7">_xlfn.STDEV.S(D5:D37)</f>
        <v>0.84790215782427447</v>
      </c>
      <c r="Q41" s="56" t="s">
        <v>369</v>
      </c>
      <c r="R41" s="56">
        <v>33</v>
      </c>
      <c r="S41" s="56">
        <v>33</v>
      </c>
    </row>
    <row r="42" spans="1:19" x14ac:dyDescent="0.3">
      <c r="A42" s="41" t="s">
        <v>360</v>
      </c>
      <c r="B42" s="54">
        <f t="shared" ref="B42:D42" si="8">COUNT(B5:B37)</f>
        <v>33</v>
      </c>
      <c r="C42" s="54">
        <f t="shared" si="8"/>
        <v>33</v>
      </c>
      <c r="D42" s="54">
        <f t="shared" si="8"/>
        <v>33</v>
      </c>
      <c r="Q42" s="56" t="s">
        <v>370</v>
      </c>
      <c r="R42" s="56">
        <v>0.79064540869380018</v>
      </c>
      <c r="S42" s="56"/>
    </row>
    <row r="43" spans="1:19" x14ac:dyDescent="0.3">
      <c r="Q43" s="56" t="s">
        <v>371</v>
      </c>
      <c r="R43" s="56">
        <v>0</v>
      </c>
      <c r="S43" s="56"/>
    </row>
    <row r="44" spans="1:19" x14ac:dyDescent="0.3">
      <c r="Q44" s="56" t="s">
        <v>372</v>
      </c>
      <c r="R44" s="56">
        <v>32</v>
      </c>
      <c r="S44" s="56"/>
    </row>
    <row r="45" spans="1:19" x14ac:dyDescent="0.3">
      <c r="Q45" s="56" t="s">
        <v>373</v>
      </c>
      <c r="R45" s="56">
        <v>3.2207721739259076</v>
      </c>
      <c r="S45" s="56"/>
    </row>
    <row r="46" spans="1:19" x14ac:dyDescent="0.3">
      <c r="Q46" s="56" t="s">
        <v>374</v>
      </c>
      <c r="R46" s="56">
        <v>1.4661688519825332E-3</v>
      </c>
      <c r="S46" s="56"/>
    </row>
    <row r="47" spans="1:19" x14ac:dyDescent="0.3">
      <c r="Q47" s="56" t="s">
        <v>375</v>
      </c>
      <c r="R47" s="56">
        <v>1.6938887483837093</v>
      </c>
      <c r="S47" s="56"/>
    </row>
    <row r="48" spans="1:19" x14ac:dyDescent="0.3">
      <c r="Q48" s="56" t="s">
        <v>376</v>
      </c>
      <c r="R48" s="56">
        <v>2.9323377039650665E-3</v>
      </c>
      <c r="S48" s="56"/>
    </row>
    <row r="49" spans="17:19" ht="15" thickBot="1" x14ac:dyDescent="0.35">
      <c r="Q49" s="57" t="s">
        <v>377</v>
      </c>
      <c r="R49" s="57">
        <v>2.0369333434601011</v>
      </c>
      <c r="S49" s="57"/>
    </row>
    <row r="69" spans="1:4" x14ac:dyDescent="0.3">
      <c r="A69" s="42" t="s">
        <v>356</v>
      </c>
      <c r="B69" s="42" t="s">
        <v>361</v>
      </c>
      <c r="C69" s="42" t="s">
        <v>426</v>
      </c>
      <c r="D69" s="42" t="s">
        <v>425</v>
      </c>
    </row>
    <row r="70" spans="1:4" x14ac:dyDescent="0.3">
      <c r="A70" s="42" t="s">
        <v>323</v>
      </c>
      <c r="B70" s="42">
        <v>0.42862716905424958</v>
      </c>
      <c r="C70" s="42">
        <v>0.63135458392813959</v>
      </c>
      <c r="D70" s="42">
        <v>2.3792435241173363E-2</v>
      </c>
    </row>
    <row r="71" spans="1:4" x14ac:dyDescent="0.3">
      <c r="A71" s="42" t="s">
        <v>326</v>
      </c>
      <c r="B71" s="42">
        <v>0.32896443550262211</v>
      </c>
      <c r="C71" s="42">
        <v>0.283024751957619</v>
      </c>
      <c r="D71" s="42">
        <v>3.9910024268851624E-2</v>
      </c>
    </row>
    <row r="72" spans="1:4" x14ac:dyDescent="0.3">
      <c r="A72" s="42" t="s">
        <v>324</v>
      </c>
      <c r="B72" s="42">
        <v>0.51683453848101701</v>
      </c>
      <c r="C72" s="42">
        <v>0.19373799351855217</v>
      </c>
      <c r="D72" s="42">
        <v>0.1221932895992264</v>
      </c>
    </row>
    <row r="73" spans="1:4" x14ac:dyDescent="0.3">
      <c r="A73" s="42" t="s">
        <v>342</v>
      </c>
      <c r="B73" s="42">
        <v>6.8794258197016317E-2</v>
      </c>
      <c r="C73" s="42">
        <v>0.37079294744349195</v>
      </c>
      <c r="D73" s="42">
        <v>0.17539925898801911</v>
      </c>
    </row>
    <row r="74" spans="1:4" x14ac:dyDescent="0.3">
      <c r="A74" s="42" t="s">
        <v>328</v>
      </c>
      <c r="B74" s="42">
        <v>0.99003929738004115</v>
      </c>
      <c r="C74" s="42">
        <v>1.3049921104429414</v>
      </c>
      <c r="D74" s="42">
        <v>0.22563787304428556</v>
      </c>
    </row>
    <row r="75" spans="1:4" x14ac:dyDescent="0.3">
      <c r="A75" s="42" t="s">
        <v>340</v>
      </c>
      <c r="B75" s="42">
        <v>0.41769698386924664</v>
      </c>
      <c r="C75" s="42">
        <v>0.89063348804876996</v>
      </c>
      <c r="D75" s="42">
        <v>0.23063468942782561</v>
      </c>
    </row>
    <row r="76" spans="1:4" x14ac:dyDescent="0.3">
      <c r="A76" s="42" t="s">
        <v>327</v>
      </c>
      <c r="B76" s="42">
        <v>0.64932805319713305</v>
      </c>
      <c r="C76" s="42">
        <v>1.319703152203028</v>
      </c>
      <c r="D76" s="42">
        <v>0.27044594659556792</v>
      </c>
    </row>
    <row r="77" spans="1:4" x14ac:dyDescent="0.3">
      <c r="A77" s="42" t="s">
        <v>337</v>
      </c>
      <c r="B77" s="42">
        <v>1.0131754832932105</v>
      </c>
      <c r="C77" s="42">
        <v>1.5354827938110074</v>
      </c>
      <c r="D77" s="42">
        <v>0.38846607377689857</v>
      </c>
    </row>
    <row r="78" spans="1:4" x14ac:dyDescent="0.3">
      <c r="A78" s="42" t="s">
        <v>320</v>
      </c>
      <c r="B78" s="42">
        <v>0.11111300631954725</v>
      </c>
      <c r="C78" s="42">
        <v>9.748440912444592E-2</v>
      </c>
      <c r="D78" s="42">
        <v>0.40660276656769812</v>
      </c>
    </row>
    <row r="79" spans="1:4" x14ac:dyDescent="0.3">
      <c r="A79" s="42" t="s">
        <v>339</v>
      </c>
      <c r="B79" s="42">
        <v>0.13619552191305942</v>
      </c>
      <c r="C79" s="42">
        <v>0.3365608563847145</v>
      </c>
      <c r="D79" s="42">
        <v>0.43364221439178025</v>
      </c>
    </row>
    <row r="80" spans="1:4" x14ac:dyDescent="0.3">
      <c r="A80" s="42" t="s">
        <v>341</v>
      </c>
      <c r="B80" s="42">
        <v>0.5128600008494264</v>
      </c>
      <c r="C80" s="42">
        <v>0.26319956310601272</v>
      </c>
      <c r="D80" s="42">
        <v>0.4799101690876455</v>
      </c>
    </row>
    <row r="81" spans="1:4" x14ac:dyDescent="0.3">
      <c r="A81" s="42" t="s">
        <v>338</v>
      </c>
      <c r="B81" s="42">
        <v>0.16306103101788616</v>
      </c>
      <c r="C81" s="42">
        <v>1.2821097503114294</v>
      </c>
      <c r="D81" s="42">
        <v>0.5813589689435289</v>
      </c>
    </row>
    <row r="82" spans="1:4" x14ac:dyDescent="0.3">
      <c r="A82" s="42" t="s">
        <v>345</v>
      </c>
      <c r="B82" s="42">
        <v>1.0164312914286071</v>
      </c>
      <c r="C82" s="42">
        <v>1.2422337981455474</v>
      </c>
      <c r="D82" s="42">
        <v>0.58434408533460358</v>
      </c>
    </row>
    <row r="83" spans="1:4" x14ac:dyDescent="0.3">
      <c r="A83" s="42" t="s">
        <v>343</v>
      </c>
      <c r="B83" s="42">
        <v>1.0972111006455831</v>
      </c>
      <c r="C83" s="42">
        <v>0.8811325716909959</v>
      </c>
      <c r="D83" s="42">
        <v>0.70967283993016805</v>
      </c>
    </row>
    <row r="84" spans="1:4" x14ac:dyDescent="0.3">
      <c r="A84" s="42" t="s">
        <v>335</v>
      </c>
      <c r="B84" s="42">
        <v>1.2700649826052297</v>
      </c>
      <c r="C84" s="42">
        <v>1.2741850766035059</v>
      </c>
      <c r="D84" s="42">
        <v>0.71917377583101461</v>
      </c>
    </row>
    <row r="85" spans="1:4" x14ac:dyDescent="0.3">
      <c r="A85" s="42" t="s">
        <v>322</v>
      </c>
      <c r="B85" s="42">
        <v>0.21548607828567734</v>
      </c>
      <c r="C85" s="42">
        <v>0.78716987397887117</v>
      </c>
      <c r="D85" s="42">
        <v>0.85763867694271789</v>
      </c>
    </row>
    <row r="86" spans="1:4" x14ac:dyDescent="0.3">
      <c r="A86" s="42" t="s">
        <v>344</v>
      </c>
      <c r="B86" s="42">
        <v>0.50757841762221712</v>
      </c>
      <c r="C86" s="42">
        <v>0.86785598463915903</v>
      </c>
      <c r="D86" s="42">
        <v>0.8702254077348377</v>
      </c>
    </row>
    <row r="87" spans="1:4" x14ac:dyDescent="0.3">
      <c r="A87" s="42" t="s">
        <v>346</v>
      </c>
      <c r="B87" s="42">
        <v>1.2116967485474937</v>
      </c>
      <c r="C87" s="42">
        <v>0.7359557119427399</v>
      </c>
      <c r="D87" s="42">
        <v>0.97962138100607343</v>
      </c>
    </row>
    <row r="88" spans="1:4" x14ac:dyDescent="0.3">
      <c r="A88" s="42" t="s">
        <v>349</v>
      </c>
      <c r="B88" s="42">
        <v>1.7502107329233632</v>
      </c>
      <c r="C88" s="42">
        <v>2.6936245487634936</v>
      </c>
      <c r="D88" s="42">
        <v>1.0100590130149942</v>
      </c>
    </row>
    <row r="89" spans="1:4" x14ac:dyDescent="0.3">
      <c r="A89" s="42" t="s">
        <v>353</v>
      </c>
      <c r="B89" s="42">
        <v>0.68141464617775793</v>
      </c>
      <c r="C89" s="42">
        <v>0.75761164861592389</v>
      </c>
      <c r="D89" s="42">
        <v>1.0234428223803345</v>
      </c>
    </row>
    <row r="90" spans="1:4" x14ac:dyDescent="0.3">
      <c r="A90" s="42" t="s">
        <v>331</v>
      </c>
      <c r="B90" s="42">
        <v>1.4035311255693261</v>
      </c>
      <c r="C90" s="42">
        <v>1.7267225631116641</v>
      </c>
      <c r="D90" s="42">
        <v>1.2194268204773968</v>
      </c>
    </row>
    <row r="91" spans="1:4" x14ac:dyDescent="0.3">
      <c r="A91" s="42" t="s">
        <v>334</v>
      </c>
      <c r="B91" s="42">
        <v>0.1308486920907429</v>
      </c>
      <c r="C91" s="42">
        <v>0.89589799147019777</v>
      </c>
      <c r="D91" s="42">
        <v>1.2308555157193408</v>
      </c>
    </row>
    <row r="92" spans="1:4" x14ac:dyDescent="0.3">
      <c r="A92" s="42" t="s">
        <v>325</v>
      </c>
      <c r="B92" s="42">
        <v>1.840619819527231</v>
      </c>
      <c r="C92" s="42">
        <v>1.4165333068301513</v>
      </c>
      <c r="D92" s="42">
        <v>1.2387700715188426</v>
      </c>
    </row>
    <row r="93" spans="1:4" x14ac:dyDescent="0.3">
      <c r="A93" s="42" t="s">
        <v>350</v>
      </c>
      <c r="B93" s="42">
        <v>1.4826734807176636</v>
      </c>
      <c r="C93" s="42">
        <v>2.5365332660927535</v>
      </c>
      <c r="D93" s="42">
        <v>1.2748308750302513</v>
      </c>
    </row>
    <row r="94" spans="1:4" x14ac:dyDescent="0.3">
      <c r="A94" s="42" t="s">
        <v>330</v>
      </c>
      <c r="B94" s="42">
        <v>1.5054998802558113</v>
      </c>
      <c r="C94" s="42">
        <v>2.0423273026420072</v>
      </c>
      <c r="D94" s="42">
        <v>1.4565439784391012</v>
      </c>
    </row>
    <row r="95" spans="1:4" x14ac:dyDescent="0.3">
      <c r="A95" s="42" t="s">
        <v>329</v>
      </c>
      <c r="B95" s="42">
        <v>0.80771656600631658</v>
      </c>
      <c r="C95" s="42">
        <v>2.7115136386253456</v>
      </c>
      <c r="D95" s="42">
        <v>1.4961559577792563</v>
      </c>
    </row>
    <row r="96" spans="1:4" x14ac:dyDescent="0.3">
      <c r="A96" s="42" t="s">
        <v>354</v>
      </c>
      <c r="B96" s="42">
        <v>1.3493374859174574</v>
      </c>
      <c r="C96" s="42">
        <v>2.8326079519653518</v>
      </c>
      <c r="D96" s="42">
        <v>1.6583074804464224</v>
      </c>
    </row>
    <row r="97" spans="1:4" x14ac:dyDescent="0.3">
      <c r="A97" s="42" t="s">
        <v>332</v>
      </c>
      <c r="B97" s="42">
        <v>1.3171625000141067</v>
      </c>
      <c r="C97" s="42">
        <v>1.5696856408376771</v>
      </c>
      <c r="D97" s="42">
        <v>1.8268261716334548</v>
      </c>
    </row>
    <row r="98" spans="1:4" x14ac:dyDescent="0.3">
      <c r="A98" s="42" t="s">
        <v>351</v>
      </c>
      <c r="B98" s="42">
        <v>1.6219317033609617</v>
      </c>
      <c r="C98" s="42">
        <v>1.043166434452486</v>
      </c>
      <c r="D98" s="42">
        <v>1.8298248224476317</v>
      </c>
    </row>
    <row r="99" spans="1:4" x14ac:dyDescent="0.3">
      <c r="A99" s="42" t="s">
        <v>333</v>
      </c>
      <c r="B99" s="42">
        <v>1.0407265395147836</v>
      </c>
      <c r="C99" s="42">
        <v>1.9285098416200595</v>
      </c>
      <c r="D99" s="42">
        <v>2.1566752242028557</v>
      </c>
    </row>
    <row r="100" spans="1:4" x14ac:dyDescent="0.3">
      <c r="A100" s="42" t="s">
        <v>348</v>
      </c>
      <c r="B100" s="42">
        <v>1.2184094549996727</v>
      </c>
      <c r="C100" s="42">
        <v>2.8506241094516511</v>
      </c>
      <c r="D100" s="42">
        <v>2.4975491845568611</v>
      </c>
    </row>
    <row r="101" spans="1:4" x14ac:dyDescent="0.3">
      <c r="A101" s="42" t="s">
        <v>347</v>
      </c>
      <c r="B101" s="42">
        <v>0.53374343077928399</v>
      </c>
      <c r="C101" s="42">
        <v>3.4605252502114201</v>
      </c>
      <c r="D101" s="42">
        <v>3.0721728134333612</v>
      </c>
    </row>
    <row r="102" spans="1:4" x14ac:dyDescent="0.3">
      <c r="A102" s="42" t="s">
        <v>352</v>
      </c>
      <c r="B102" s="42">
        <v>1.4507810931894969</v>
      </c>
      <c r="C102" s="42">
        <v>4.0285294352663872</v>
      </c>
      <c r="D102" s="42">
        <v>3.3534711401560733</v>
      </c>
    </row>
  </sheetData>
  <sortState ref="A70:D102">
    <sortCondition ref="D70:D102"/>
  </sortState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6"/>
  <sheetViews>
    <sheetView topLeftCell="A16" workbookViewId="0">
      <selection activeCell="L22" sqref="L22"/>
    </sheetView>
  </sheetViews>
  <sheetFormatPr defaultRowHeight="14.4" x14ac:dyDescent="0.3"/>
  <cols>
    <col min="1" max="1" width="6.88671875" style="42" customWidth="1"/>
    <col min="2" max="12" width="9.33203125" style="42" customWidth="1"/>
    <col min="13" max="16384" width="8.88671875" style="42"/>
  </cols>
  <sheetData>
    <row r="2" spans="1:12" ht="12" customHeight="1" x14ac:dyDescent="0.3">
      <c r="A2" s="84"/>
      <c r="B2" s="119" t="s">
        <v>434</v>
      </c>
      <c r="C2" s="119"/>
      <c r="D2" s="119" t="s">
        <v>432</v>
      </c>
      <c r="E2" s="119"/>
      <c r="F2" s="119"/>
      <c r="G2" s="119" t="s">
        <v>433</v>
      </c>
      <c r="H2" s="119"/>
      <c r="I2" s="119"/>
      <c r="J2" s="119" t="s">
        <v>436</v>
      </c>
      <c r="K2" s="119"/>
      <c r="L2" s="119"/>
    </row>
    <row r="3" spans="1:12" s="83" customFormat="1" ht="24.6" x14ac:dyDescent="0.3">
      <c r="A3" s="85" t="s">
        <v>437</v>
      </c>
      <c r="B3" s="85" t="s">
        <v>318</v>
      </c>
      <c r="C3" s="85" t="s">
        <v>319</v>
      </c>
      <c r="D3" s="85" t="s">
        <v>318</v>
      </c>
      <c r="E3" s="85" t="s">
        <v>319</v>
      </c>
      <c r="F3" s="85" t="s">
        <v>435</v>
      </c>
      <c r="G3" s="85" t="s">
        <v>318</v>
      </c>
      <c r="H3" s="85" t="s">
        <v>319</v>
      </c>
      <c r="I3" s="85" t="s">
        <v>435</v>
      </c>
      <c r="J3" s="85" t="s">
        <v>318</v>
      </c>
      <c r="K3" s="85" t="s">
        <v>319</v>
      </c>
      <c r="L3" s="85" t="s">
        <v>435</v>
      </c>
    </row>
    <row r="4" spans="1:12" ht="12" customHeight="1" x14ac:dyDescent="0.3">
      <c r="A4" s="86" t="s">
        <v>130</v>
      </c>
      <c r="B4" s="86">
        <v>5189790.5725000007</v>
      </c>
      <c r="C4" s="86">
        <v>487964.06940000004</v>
      </c>
      <c r="D4" s="86">
        <v>5189791.5959999999</v>
      </c>
      <c r="E4" s="86">
        <v>487964.87900000002</v>
      </c>
      <c r="F4" s="86">
        <v>1.3049921104429414</v>
      </c>
      <c r="G4" s="86">
        <v>5189790.7872000001</v>
      </c>
      <c r="H4" s="86">
        <v>487964.13880000002</v>
      </c>
      <c r="I4" s="86">
        <v>0.22563787304428556</v>
      </c>
      <c r="J4" s="86">
        <v>5189789.9460000005</v>
      </c>
      <c r="K4" s="86">
        <v>487963.3028</v>
      </c>
      <c r="L4" s="86">
        <v>0.99003929738004115</v>
      </c>
    </row>
    <row r="5" spans="1:12" ht="12" customHeight="1" x14ac:dyDescent="0.3">
      <c r="A5" s="86" t="s">
        <v>133</v>
      </c>
      <c r="B5" s="86">
        <v>5189689.1184999999</v>
      </c>
      <c r="C5" s="86">
        <v>487977.93940000003</v>
      </c>
      <c r="D5" s="86">
        <v>5189688.5580000002</v>
      </c>
      <c r="E5" s="86">
        <v>487980.71600000001</v>
      </c>
      <c r="F5" s="86">
        <v>2.8326079519653518</v>
      </c>
      <c r="G5" s="86">
        <v>5189688.4594000001</v>
      </c>
      <c r="H5" s="86">
        <v>487979.46110000001</v>
      </c>
      <c r="I5" s="86">
        <v>1.6583074804464224</v>
      </c>
      <c r="J5" s="86">
        <v>5189690.4467000002</v>
      </c>
      <c r="K5" s="86">
        <v>487977.70150000002</v>
      </c>
      <c r="L5" s="86">
        <v>1.3493374859174574</v>
      </c>
    </row>
    <row r="6" spans="1:12" ht="12" customHeight="1" x14ac:dyDescent="0.3">
      <c r="A6" s="86" t="s">
        <v>136</v>
      </c>
      <c r="B6" s="86">
        <v>5189684.0785000008</v>
      </c>
      <c r="C6" s="86">
        <v>487922.22340000002</v>
      </c>
      <c r="D6" s="86">
        <v>5189682.9349999996</v>
      </c>
      <c r="E6" s="86">
        <v>487924.68199999997</v>
      </c>
      <c r="F6" s="86">
        <v>2.7115136386253456</v>
      </c>
      <c r="G6" s="86">
        <v>5189683.9861000003</v>
      </c>
      <c r="H6" s="86">
        <v>487923.71669999999</v>
      </c>
      <c r="I6" s="86">
        <v>1.4961559577792563</v>
      </c>
      <c r="J6" s="86">
        <v>5189683.5642999997</v>
      </c>
      <c r="K6" s="86">
        <v>487922.84629999998</v>
      </c>
      <c r="L6" s="86">
        <v>0.80771656600631658</v>
      </c>
    </row>
    <row r="7" spans="1:12" ht="12" customHeight="1" x14ac:dyDescent="0.3">
      <c r="A7" s="86" t="s">
        <v>139</v>
      </c>
      <c r="B7" s="86">
        <v>5189669.9745000005</v>
      </c>
      <c r="C7" s="86">
        <v>487870.81840000005</v>
      </c>
      <c r="D7" s="86">
        <v>5189668.9759999998</v>
      </c>
      <c r="E7" s="86">
        <v>487872.6</v>
      </c>
      <c r="F7" s="86">
        <v>2.0423273026420072</v>
      </c>
      <c r="G7" s="86">
        <v>5189668.7385</v>
      </c>
      <c r="H7" s="86">
        <v>487871.58899999998</v>
      </c>
      <c r="I7" s="86">
        <v>1.4565439784391012</v>
      </c>
      <c r="J7" s="86">
        <v>5189670.6475</v>
      </c>
      <c r="K7" s="86">
        <v>487869.47169999999</v>
      </c>
      <c r="L7" s="86">
        <v>1.5054998802558113</v>
      </c>
    </row>
    <row r="8" spans="1:12" ht="12" customHeight="1" x14ac:dyDescent="0.3">
      <c r="A8" s="86" t="s">
        <v>142</v>
      </c>
      <c r="B8" s="86">
        <v>5189743.4675000003</v>
      </c>
      <c r="C8" s="86">
        <v>487867.99840000004</v>
      </c>
      <c r="D8" s="86">
        <v>5189742.1720000003</v>
      </c>
      <c r="E8" s="86">
        <v>487869.14</v>
      </c>
      <c r="F8" s="86">
        <v>1.7267225631116641</v>
      </c>
      <c r="G8" s="86">
        <v>5189742.2571</v>
      </c>
      <c r="H8" s="86">
        <v>487868.14649999997</v>
      </c>
      <c r="I8" s="86">
        <v>1.2194268204773968</v>
      </c>
      <c r="J8" s="86">
        <v>5189742.0904000001</v>
      </c>
      <c r="K8" s="86">
        <v>487867.72730000003</v>
      </c>
      <c r="L8" s="86">
        <v>1.4035311255693261</v>
      </c>
    </row>
    <row r="9" spans="1:12" ht="12" customHeight="1" x14ac:dyDescent="0.3">
      <c r="A9" s="86" t="s">
        <v>145</v>
      </c>
      <c r="B9" s="86">
        <v>5189786.1225000005</v>
      </c>
      <c r="C9" s="86">
        <v>487856.82940000005</v>
      </c>
      <c r="D9" s="86">
        <v>5189784.7450000001</v>
      </c>
      <c r="E9" s="86">
        <v>487857.58199999999</v>
      </c>
      <c r="F9" s="86">
        <v>1.5696856408376771</v>
      </c>
      <c r="G9" s="86">
        <v>5189784.3020000001</v>
      </c>
      <c r="H9" s="86">
        <v>487856.98129999998</v>
      </c>
      <c r="I9" s="86">
        <v>1.8268261716334548</v>
      </c>
      <c r="J9" s="86">
        <v>5189785.2117999997</v>
      </c>
      <c r="K9" s="86">
        <v>487857.78100000002</v>
      </c>
      <c r="L9" s="86">
        <v>1.3171625000141067</v>
      </c>
    </row>
    <row r="10" spans="1:12" ht="12" customHeight="1" x14ac:dyDescent="0.3">
      <c r="A10" s="86" t="s">
        <v>148</v>
      </c>
      <c r="B10" s="86">
        <v>5189807.4275000002</v>
      </c>
      <c r="C10" s="86">
        <v>487836.50140000001</v>
      </c>
      <c r="D10" s="86">
        <v>5189805.6390000004</v>
      </c>
      <c r="E10" s="86">
        <v>487835.78</v>
      </c>
      <c r="F10" s="86">
        <v>1.9285098416200595</v>
      </c>
      <c r="G10" s="86">
        <v>5189805.4415999996</v>
      </c>
      <c r="H10" s="86">
        <v>487835.66029999999</v>
      </c>
      <c r="I10" s="86">
        <v>2.1566752242028557</v>
      </c>
      <c r="J10" s="86">
        <v>5189806.6468000002</v>
      </c>
      <c r="K10" s="86">
        <v>487835.81319999998</v>
      </c>
      <c r="L10" s="86">
        <v>1.0407265395147836</v>
      </c>
    </row>
    <row r="11" spans="1:12" ht="12" customHeight="1" x14ac:dyDescent="0.3">
      <c r="A11" s="86" t="s">
        <v>150</v>
      </c>
      <c r="B11" s="86">
        <v>5189849.3285000008</v>
      </c>
      <c r="C11" s="86">
        <v>487852.91840000002</v>
      </c>
      <c r="D11" s="86">
        <v>5189848.8329999996</v>
      </c>
      <c r="E11" s="86">
        <v>487852.17200000002</v>
      </c>
      <c r="F11" s="86">
        <v>0.89589799147019777</v>
      </c>
      <c r="G11" s="86">
        <v>5189849.0181999998</v>
      </c>
      <c r="H11" s="86">
        <v>487851.72730000003</v>
      </c>
      <c r="I11" s="86">
        <v>1.2308555157193408</v>
      </c>
      <c r="J11" s="86">
        <v>5189849.2221999997</v>
      </c>
      <c r="K11" s="86">
        <v>487852.84210000001</v>
      </c>
      <c r="L11" s="86">
        <v>0.1308486920907429</v>
      </c>
    </row>
    <row r="12" spans="1:12" ht="12" customHeight="1" x14ac:dyDescent="0.3">
      <c r="A12" s="86" t="s">
        <v>160</v>
      </c>
      <c r="B12" s="86">
        <v>5189605.0755000003</v>
      </c>
      <c r="C12" s="86">
        <v>487820.15140000003</v>
      </c>
      <c r="D12" s="86">
        <v>5189605.4239999996</v>
      </c>
      <c r="E12" s="86">
        <v>487821.37699999998</v>
      </c>
      <c r="F12" s="86">
        <v>1.2741850766035059</v>
      </c>
      <c r="G12" s="86">
        <v>5189605.2050999999</v>
      </c>
      <c r="H12" s="86">
        <v>487820.85879999999</v>
      </c>
      <c r="I12" s="86">
        <v>0.71917377583101461</v>
      </c>
      <c r="J12" s="86">
        <v>5189606.1720000003</v>
      </c>
      <c r="K12" s="86">
        <v>487819.51049999997</v>
      </c>
      <c r="L12" s="86">
        <v>1.2700649826052297</v>
      </c>
    </row>
    <row r="13" spans="1:12" ht="12" customHeight="1" x14ac:dyDescent="0.3">
      <c r="A13" s="86" t="s">
        <v>162</v>
      </c>
      <c r="B13" s="86">
        <v>5189563.5465000002</v>
      </c>
      <c r="C13" s="86">
        <v>487837.50940000004</v>
      </c>
      <c r="D13" s="86">
        <v>5189562.2850000001</v>
      </c>
      <c r="E13" s="86">
        <v>487836.63400000002</v>
      </c>
      <c r="F13" s="86">
        <v>1.5354827938110074</v>
      </c>
      <c r="G13" s="86">
        <v>5189563.1597999996</v>
      </c>
      <c r="H13" s="86">
        <v>487837.47240000003</v>
      </c>
      <c r="I13" s="86">
        <v>0.38846607377689857</v>
      </c>
      <c r="J13" s="86">
        <v>5189563.1331000002</v>
      </c>
      <c r="K13" s="86">
        <v>487838.43440000003</v>
      </c>
      <c r="L13" s="86">
        <v>1.0131754832932105</v>
      </c>
    </row>
    <row r="14" spans="1:12" ht="12" customHeight="1" x14ac:dyDescent="0.3">
      <c r="A14" s="86" t="s">
        <v>165</v>
      </c>
      <c r="B14" s="86">
        <v>5189499.7715000007</v>
      </c>
      <c r="C14" s="86">
        <v>487966.29640000005</v>
      </c>
      <c r="D14" s="86">
        <v>5189498.5</v>
      </c>
      <c r="E14" s="86">
        <v>487966.46100000001</v>
      </c>
      <c r="F14" s="86">
        <v>1.2821097503114294</v>
      </c>
      <c r="G14" s="86">
        <v>5189499.1924000001</v>
      </c>
      <c r="H14" s="86">
        <v>487966.34759999998</v>
      </c>
      <c r="I14" s="86">
        <v>0.5813589689435289</v>
      </c>
      <c r="J14" s="86">
        <v>5189499.9226000002</v>
      </c>
      <c r="K14" s="86">
        <v>487966.23509999999</v>
      </c>
      <c r="L14" s="86">
        <v>0.16306103101788616</v>
      </c>
    </row>
    <row r="15" spans="1:12" ht="12" customHeight="1" x14ac:dyDescent="0.3">
      <c r="A15" s="86" t="s">
        <v>167</v>
      </c>
      <c r="B15" s="86">
        <v>5189534.6405000007</v>
      </c>
      <c r="C15" s="86">
        <v>488065.66940000001</v>
      </c>
      <c r="D15" s="86">
        <v>5189534.5480000004</v>
      </c>
      <c r="E15" s="86">
        <v>488065.99300000002</v>
      </c>
      <c r="F15" s="86">
        <v>0.3365608563847145</v>
      </c>
      <c r="G15" s="86">
        <v>5189534.5778999999</v>
      </c>
      <c r="H15" s="86">
        <v>488066.09850000002</v>
      </c>
      <c r="I15" s="86">
        <v>0.43364221439178025</v>
      </c>
      <c r="J15" s="86">
        <v>5189534.5066</v>
      </c>
      <c r="K15" s="86">
        <v>488065.69429999997</v>
      </c>
      <c r="L15" s="86">
        <v>0.13619552191305942</v>
      </c>
    </row>
    <row r="16" spans="1:12" ht="12" customHeight="1" x14ac:dyDescent="0.3">
      <c r="A16" s="86" t="s">
        <v>168</v>
      </c>
      <c r="B16" s="86">
        <v>5189582.0975000001</v>
      </c>
      <c r="C16" s="86">
        <v>488003.82940000005</v>
      </c>
      <c r="D16" s="86">
        <v>5189581.824</v>
      </c>
      <c r="E16" s="86">
        <v>488004.67700000003</v>
      </c>
      <c r="F16" s="86">
        <v>0.89063348804876996</v>
      </c>
      <c r="G16" s="86">
        <v>5189581.8831000002</v>
      </c>
      <c r="H16" s="86">
        <v>488003.91440000001</v>
      </c>
      <c r="I16" s="86">
        <v>0.23063468942782561</v>
      </c>
      <c r="J16" s="86">
        <v>5189581.6925999997</v>
      </c>
      <c r="K16" s="86">
        <v>488003.93199999997</v>
      </c>
      <c r="L16" s="86">
        <v>0.41769698386924664</v>
      </c>
    </row>
    <row r="17" spans="1:12" ht="12" customHeight="1" x14ac:dyDescent="0.3">
      <c r="A17" s="86" t="s">
        <v>177</v>
      </c>
      <c r="B17" s="86">
        <v>5189806.1515000006</v>
      </c>
      <c r="C17" s="86">
        <v>488059.60840000003</v>
      </c>
      <c r="D17" s="86">
        <v>5189806.1370000001</v>
      </c>
      <c r="E17" s="86">
        <v>488059.51199999999</v>
      </c>
      <c r="F17" s="86">
        <v>9.748440912444592E-2</v>
      </c>
      <c r="G17" s="86">
        <v>5189806.3064999999</v>
      </c>
      <c r="H17" s="86">
        <v>488059.98430000001</v>
      </c>
      <c r="I17" s="86">
        <v>0.40660276656769812</v>
      </c>
      <c r="J17" s="86">
        <v>5189806.0615999997</v>
      </c>
      <c r="K17" s="86">
        <v>488059.54310000001</v>
      </c>
      <c r="L17" s="86">
        <v>0.11111300631954725</v>
      </c>
    </row>
    <row r="18" spans="1:12" ht="12" customHeight="1" x14ac:dyDescent="0.3">
      <c r="A18" s="86" t="s">
        <v>180</v>
      </c>
      <c r="B18" s="86">
        <v>5189815.9575000005</v>
      </c>
      <c r="C18" s="86">
        <v>488048.62240000005</v>
      </c>
      <c r="D18" s="86">
        <v>5189815.6619999995</v>
      </c>
      <c r="E18" s="86">
        <v>488049.35200000001</v>
      </c>
      <c r="F18" s="86">
        <v>0.78716987397887117</v>
      </c>
      <c r="G18" s="86">
        <v>5189815.5328000002</v>
      </c>
      <c r="H18" s="86">
        <v>488049.36749999999</v>
      </c>
      <c r="I18" s="86">
        <v>0.85763867694271789</v>
      </c>
      <c r="J18" s="86">
        <v>5189816.0071</v>
      </c>
      <c r="K18" s="86">
        <v>488048.8321</v>
      </c>
      <c r="L18" s="86">
        <v>0.21548607828567734</v>
      </c>
    </row>
    <row r="19" spans="1:12" ht="12" customHeight="1" x14ac:dyDescent="0.3">
      <c r="A19" s="86" t="s">
        <v>181</v>
      </c>
      <c r="B19" s="86">
        <v>5189165.6335000005</v>
      </c>
      <c r="C19" s="86">
        <v>487756.00940000004</v>
      </c>
      <c r="D19" s="86">
        <v>5189165.0729999999</v>
      </c>
      <c r="E19" s="86">
        <v>487756.3</v>
      </c>
      <c r="F19" s="86">
        <v>0.63135458392813959</v>
      </c>
      <c r="G19" s="86">
        <v>5189165.6562999999</v>
      </c>
      <c r="H19" s="86">
        <v>487756.01620000001</v>
      </c>
      <c r="I19" s="86">
        <v>2.3792435241173363E-2</v>
      </c>
      <c r="J19" s="86">
        <v>5189165.5530000003</v>
      </c>
      <c r="K19" s="86">
        <v>487755.58840000001</v>
      </c>
      <c r="L19" s="86">
        <v>0.42862716905424958</v>
      </c>
    </row>
    <row r="20" spans="1:12" ht="12" customHeight="1" x14ac:dyDescent="0.3">
      <c r="A20" s="86" t="s">
        <v>183</v>
      </c>
      <c r="B20" s="86">
        <v>5189841.7215</v>
      </c>
      <c r="C20" s="86">
        <v>488047.29640000005</v>
      </c>
      <c r="D20" s="86">
        <v>5189841.8550000004</v>
      </c>
      <c r="E20" s="86">
        <v>488047.15600000002</v>
      </c>
      <c r="F20" s="86">
        <v>0.19373799351855217</v>
      </c>
      <c r="G20" s="86">
        <v>5189841.7399000004</v>
      </c>
      <c r="H20" s="86">
        <v>488047.17560000002</v>
      </c>
      <c r="I20" s="86">
        <v>0.1221932895992264</v>
      </c>
      <c r="J20" s="86">
        <v>5189842.1660000002</v>
      </c>
      <c r="K20" s="86">
        <v>488047.5601</v>
      </c>
      <c r="L20" s="86">
        <v>0.51683453848101701</v>
      </c>
    </row>
    <row r="21" spans="1:12" ht="12" customHeight="1" x14ac:dyDescent="0.3">
      <c r="A21" s="86" t="s">
        <v>186</v>
      </c>
      <c r="B21" s="86">
        <v>5189869.5475000003</v>
      </c>
      <c r="C21" s="86">
        <v>488014.83540000004</v>
      </c>
      <c r="D21" s="86">
        <v>5189870.1529999999</v>
      </c>
      <c r="E21" s="86">
        <v>488016.11599999998</v>
      </c>
      <c r="F21" s="86">
        <v>1.4165333068301513</v>
      </c>
      <c r="G21" s="86">
        <v>5189869.307</v>
      </c>
      <c r="H21" s="86">
        <v>488016.05060000002</v>
      </c>
      <c r="I21" s="86">
        <v>1.2387700715188426</v>
      </c>
      <c r="J21" s="86">
        <v>5189870.9899000004</v>
      </c>
      <c r="K21" s="86">
        <v>488015.97879999998</v>
      </c>
      <c r="L21" s="86">
        <v>0.32</v>
      </c>
    </row>
    <row r="22" spans="1:12" ht="12" customHeight="1" x14ac:dyDescent="0.3">
      <c r="A22" s="86" t="s">
        <v>187</v>
      </c>
      <c r="B22" s="86">
        <v>5189137.1405000007</v>
      </c>
      <c r="C22" s="86">
        <v>487770.48440000002</v>
      </c>
      <c r="D22" s="86">
        <v>5189136.9720000001</v>
      </c>
      <c r="E22" s="86">
        <v>487770.25699999998</v>
      </c>
      <c r="F22" s="86">
        <v>0.283024751957619</v>
      </c>
      <c r="G22" s="86">
        <v>5189137.1195999999</v>
      </c>
      <c r="H22" s="86">
        <v>487770.45039999997</v>
      </c>
      <c r="I22" s="86">
        <v>3.9910024268851624E-2</v>
      </c>
      <c r="J22" s="86">
        <v>5189137.3973000003</v>
      </c>
      <c r="K22" s="86">
        <v>487770.27879999997</v>
      </c>
      <c r="L22" s="86">
        <v>0.32896443550262211</v>
      </c>
    </row>
    <row r="23" spans="1:12" ht="12" customHeight="1" x14ac:dyDescent="0.3">
      <c r="A23" s="86" t="s">
        <v>189</v>
      </c>
      <c r="B23" s="86">
        <v>5189856.6405000007</v>
      </c>
      <c r="C23" s="86">
        <v>487975.32740000001</v>
      </c>
      <c r="D23" s="86">
        <v>5189856.6569999997</v>
      </c>
      <c r="E23" s="86">
        <v>487976.647</v>
      </c>
      <c r="F23" s="86">
        <v>1.319703152203028</v>
      </c>
      <c r="G23" s="86">
        <v>5189856.6179</v>
      </c>
      <c r="H23" s="86">
        <v>487975.5969</v>
      </c>
      <c r="I23" s="86">
        <v>0.27044594659556792</v>
      </c>
      <c r="J23" s="86">
        <v>5189856.3060999997</v>
      </c>
      <c r="K23" s="86">
        <v>487974.7708</v>
      </c>
      <c r="L23" s="86">
        <v>0.64932805319713305</v>
      </c>
    </row>
    <row r="24" spans="1:12" ht="12" customHeight="1" x14ac:dyDescent="0.3">
      <c r="A24" s="86" t="s">
        <v>220</v>
      </c>
      <c r="B24" s="86">
        <v>5189140.4065000005</v>
      </c>
      <c r="C24" s="86">
        <v>487822.16540000006</v>
      </c>
      <c r="D24" s="86">
        <v>5189140.4270000001</v>
      </c>
      <c r="E24" s="86">
        <v>487821.90299999999</v>
      </c>
      <c r="F24" s="86">
        <v>0.26319956310601272</v>
      </c>
      <c r="G24" s="86">
        <v>5189139.9594000001</v>
      </c>
      <c r="H24" s="86">
        <v>487822.33980000002</v>
      </c>
      <c r="I24" s="86">
        <v>0.4799101690876455</v>
      </c>
      <c r="J24" s="86">
        <v>5189140.0987999998</v>
      </c>
      <c r="K24" s="86">
        <v>487821.75510000001</v>
      </c>
      <c r="L24" s="86">
        <v>0.5128600008494264</v>
      </c>
    </row>
    <row r="25" spans="1:12" ht="12" customHeight="1" x14ac:dyDescent="0.3">
      <c r="A25" s="86" t="s">
        <v>221</v>
      </c>
      <c r="B25" s="86">
        <v>5189139.6984999999</v>
      </c>
      <c r="C25" s="86">
        <v>487738.36340000003</v>
      </c>
      <c r="D25" s="86">
        <v>5189139.3530000001</v>
      </c>
      <c r="E25" s="86">
        <v>487738.49800000002</v>
      </c>
      <c r="F25" s="86">
        <v>0.37079294744349195</v>
      </c>
      <c r="G25" s="86">
        <v>5189139.7674000002</v>
      </c>
      <c r="H25" s="86">
        <v>487738.20209999999</v>
      </c>
      <c r="I25" s="86">
        <v>0.17539925898801911</v>
      </c>
      <c r="J25" s="86">
        <v>5189139.7671999997</v>
      </c>
      <c r="K25" s="86">
        <v>487738.35979999998</v>
      </c>
      <c r="L25" s="86">
        <v>6.8794258197016317E-2</v>
      </c>
    </row>
    <row r="26" spans="1:12" ht="12" customHeight="1" x14ac:dyDescent="0.3">
      <c r="A26" s="86" t="s">
        <v>223</v>
      </c>
      <c r="B26" s="86">
        <v>5189812.1225000005</v>
      </c>
      <c r="C26" s="86">
        <v>488032.34240000002</v>
      </c>
      <c r="D26" s="86">
        <v>5189812.7479999997</v>
      </c>
      <c r="E26" s="86">
        <v>488032.96299999999</v>
      </c>
      <c r="F26" s="86">
        <v>0.8811325716909959</v>
      </c>
      <c r="G26" s="86">
        <v>5189812.7690000003</v>
      </c>
      <c r="H26" s="86">
        <v>488032.63510000001</v>
      </c>
      <c r="I26" s="86">
        <v>0.70967283993016805</v>
      </c>
      <c r="J26" s="86">
        <v>5189812.4486999996</v>
      </c>
      <c r="K26" s="86">
        <v>488033.39</v>
      </c>
      <c r="L26" s="86">
        <v>1.0972111006455831</v>
      </c>
    </row>
    <row r="27" spans="1:12" ht="12" customHeight="1" x14ac:dyDescent="0.3">
      <c r="A27" s="86" t="s">
        <v>225</v>
      </c>
      <c r="B27" s="86">
        <v>5189581.3425000003</v>
      </c>
      <c r="C27" s="86">
        <v>487871.8934</v>
      </c>
      <c r="D27" s="86">
        <v>5189581.608</v>
      </c>
      <c r="E27" s="86">
        <v>487874.41600000003</v>
      </c>
      <c r="F27" s="86">
        <v>2.5365332660927535</v>
      </c>
      <c r="G27" s="86">
        <v>5189580.8085000003</v>
      </c>
      <c r="H27" s="86">
        <v>487873.05099999998</v>
      </c>
      <c r="I27" s="86">
        <v>1.2748308750302513</v>
      </c>
      <c r="J27" s="86">
        <v>5189581.0160999997</v>
      </c>
      <c r="K27" s="86">
        <v>487873.33970000001</v>
      </c>
      <c r="L27" s="86">
        <v>1.4826734807176636</v>
      </c>
    </row>
    <row r="28" spans="1:12" ht="12" customHeight="1" x14ac:dyDescent="0.3">
      <c r="A28" s="86" t="s">
        <v>226</v>
      </c>
      <c r="B28" s="86">
        <v>5189657.7755000005</v>
      </c>
      <c r="C28" s="86">
        <v>487871.70540000004</v>
      </c>
      <c r="D28" s="86">
        <v>5189657.6780000003</v>
      </c>
      <c r="E28" s="86">
        <v>487872.74400000001</v>
      </c>
      <c r="F28" s="86">
        <v>1.043166434452486</v>
      </c>
      <c r="G28" s="86">
        <v>5189656.0887000002</v>
      </c>
      <c r="H28" s="86">
        <v>487872.41460000002</v>
      </c>
      <c r="I28" s="86">
        <v>1.8298248224476317</v>
      </c>
      <c r="J28" s="86">
        <v>5189657.2412</v>
      </c>
      <c r="K28" s="86">
        <v>487873.23680000001</v>
      </c>
      <c r="L28" s="86">
        <v>1.6219317033609617</v>
      </c>
    </row>
    <row r="29" spans="1:12" ht="12" customHeight="1" x14ac:dyDescent="0.3">
      <c r="A29" s="86" t="s">
        <v>227</v>
      </c>
      <c r="B29" s="86">
        <v>5189733.6025</v>
      </c>
      <c r="C29" s="86">
        <v>487871.66440000001</v>
      </c>
      <c r="D29" s="86">
        <v>5189729.9029999999</v>
      </c>
      <c r="E29" s="86">
        <v>487873.25900000002</v>
      </c>
      <c r="F29" s="86">
        <v>4.0285294352663872</v>
      </c>
      <c r="G29" s="86">
        <v>5189730.6138000004</v>
      </c>
      <c r="H29" s="86">
        <v>487873.18540000002</v>
      </c>
      <c r="I29" s="86">
        <v>3.3534711401560733</v>
      </c>
      <c r="J29" s="86">
        <v>5189733.1317999996</v>
      </c>
      <c r="K29" s="86">
        <v>487873.0367</v>
      </c>
      <c r="L29" s="86">
        <v>1.4507810931894969</v>
      </c>
    </row>
    <row r="30" spans="1:12" ht="12" customHeight="1" x14ac:dyDescent="0.3">
      <c r="A30" s="86" t="s">
        <v>228</v>
      </c>
      <c r="B30" s="86">
        <v>5189809.6665000003</v>
      </c>
      <c r="C30" s="86">
        <v>487872.52740000002</v>
      </c>
      <c r="D30" s="86">
        <v>5189809.3640000001</v>
      </c>
      <c r="E30" s="86">
        <v>487873.22200000001</v>
      </c>
      <c r="F30" s="86">
        <v>0.75761164861592389</v>
      </c>
      <c r="G30" s="86">
        <v>5189808.84</v>
      </c>
      <c r="H30" s="86">
        <v>487873.13099999999</v>
      </c>
      <c r="I30" s="86">
        <v>1.0234428223803345</v>
      </c>
      <c r="J30" s="86">
        <v>5189810.3041000003</v>
      </c>
      <c r="K30" s="86">
        <v>487872.28700000001</v>
      </c>
      <c r="L30" s="86">
        <v>0.68141464617775793</v>
      </c>
    </row>
    <row r="31" spans="1:12" ht="12" customHeight="1" x14ac:dyDescent="0.3">
      <c r="A31" s="86" t="s">
        <v>229</v>
      </c>
      <c r="B31" s="86">
        <v>5189887.7975000003</v>
      </c>
      <c r="C31" s="86">
        <v>488030.87040000001</v>
      </c>
      <c r="D31" s="86">
        <v>5189887.4330000002</v>
      </c>
      <c r="E31" s="86">
        <v>488031.658</v>
      </c>
      <c r="F31" s="86">
        <v>0.86785598463915903</v>
      </c>
      <c r="G31" s="86">
        <v>5189887.1474000001</v>
      </c>
      <c r="H31" s="86">
        <v>488031.44890000002</v>
      </c>
      <c r="I31" s="86">
        <v>0.8702254077348377</v>
      </c>
      <c r="J31" s="86">
        <v>5189887.6792000001</v>
      </c>
      <c r="K31" s="86">
        <v>488031.364</v>
      </c>
      <c r="L31" s="86">
        <v>0.50757841762221712</v>
      </c>
    </row>
    <row r="32" spans="1:12" ht="12" customHeight="1" x14ac:dyDescent="0.3">
      <c r="A32" s="86" t="s">
        <v>230</v>
      </c>
      <c r="B32" s="86">
        <v>5189887.1414999999</v>
      </c>
      <c r="C32" s="86">
        <v>487953.40240000002</v>
      </c>
      <c r="D32" s="86">
        <v>5189886.3430000003</v>
      </c>
      <c r="E32" s="86">
        <v>487954.35399999999</v>
      </c>
      <c r="F32" s="86">
        <v>1.2422337981455474</v>
      </c>
      <c r="G32" s="86">
        <v>5189886.8838999998</v>
      </c>
      <c r="H32" s="86">
        <v>487953.92690000002</v>
      </c>
      <c r="I32" s="86">
        <v>0.58434408533460358</v>
      </c>
      <c r="J32" s="86">
        <v>5189886.2078999998</v>
      </c>
      <c r="K32" s="86">
        <v>487953.80430000002</v>
      </c>
      <c r="L32" s="86">
        <v>1.0164312914286071</v>
      </c>
    </row>
    <row r="33" spans="1:12" ht="12" customHeight="1" x14ac:dyDescent="0.3">
      <c r="A33" s="86" t="s">
        <v>231</v>
      </c>
      <c r="B33" s="86">
        <v>5189811.0734999999</v>
      </c>
      <c r="C33" s="86">
        <v>487954.53240000003</v>
      </c>
      <c r="D33" s="86">
        <v>5189810.517</v>
      </c>
      <c r="E33" s="86">
        <v>487955.01400000002</v>
      </c>
      <c r="F33" s="86">
        <v>0.7359557119427399</v>
      </c>
      <c r="G33" s="86">
        <v>5189810.5521999998</v>
      </c>
      <c r="H33" s="86">
        <v>487955.36180000001</v>
      </c>
      <c r="I33" s="86">
        <v>0.97962138100607343</v>
      </c>
      <c r="J33" s="86">
        <v>5189810.4360999996</v>
      </c>
      <c r="K33" s="86">
        <v>487955.56290000002</v>
      </c>
      <c r="L33" s="86">
        <v>1.2116967485474937</v>
      </c>
    </row>
    <row r="34" spans="1:12" ht="12" customHeight="1" x14ac:dyDescent="0.3">
      <c r="A34" s="86" t="s">
        <v>232</v>
      </c>
      <c r="B34" s="86">
        <v>5189733.8505000006</v>
      </c>
      <c r="C34" s="86">
        <v>487956.13340000005</v>
      </c>
      <c r="D34" s="86">
        <v>5189735.75</v>
      </c>
      <c r="E34" s="86">
        <v>487959.02600000001</v>
      </c>
      <c r="F34" s="86">
        <v>3.4605252502114201</v>
      </c>
      <c r="G34" s="86">
        <v>5189735.7562999995</v>
      </c>
      <c r="H34" s="86">
        <v>487958.54300000001</v>
      </c>
      <c r="I34" s="86">
        <v>3.0721728134333612</v>
      </c>
      <c r="J34" s="86">
        <v>5189733.8766999999</v>
      </c>
      <c r="K34" s="86">
        <v>487956.66649999999</v>
      </c>
      <c r="L34" s="86">
        <v>0.53374343077928399</v>
      </c>
    </row>
    <row r="35" spans="1:12" ht="12" customHeight="1" x14ac:dyDescent="0.3">
      <c r="A35" s="86" t="s">
        <v>233</v>
      </c>
      <c r="B35" s="86">
        <v>5189658.0525000002</v>
      </c>
      <c r="C35" s="86">
        <v>487956.44140000001</v>
      </c>
      <c r="D35" s="86">
        <v>5189655.2419999996</v>
      </c>
      <c r="E35" s="86">
        <v>487956.91800000001</v>
      </c>
      <c r="F35" s="86">
        <v>2.8506241094516511</v>
      </c>
      <c r="G35" s="86">
        <v>5189655.7273000004</v>
      </c>
      <c r="H35" s="86">
        <v>487957.35310000001</v>
      </c>
      <c r="I35" s="86">
        <v>2.4975491845568611</v>
      </c>
      <c r="J35" s="86">
        <v>5189658.0573000005</v>
      </c>
      <c r="K35" s="86">
        <v>487957.65980000002</v>
      </c>
      <c r="L35" s="86">
        <v>1.2184094549996727</v>
      </c>
    </row>
    <row r="36" spans="1:12" ht="12" customHeight="1" x14ac:dyDescent="0.3">
      <c r="A36" s="86" t="s">
        <v>234</v>
      </c>
      <c r="B36" s="86">
        <v>5189505.7545000007</v>
      </c>
      <c r="C36" s="86">
        <v>487956.26340000005</v>
      </c>
      <c r="D36" s="86">
        <v>5189505.7429999998</v>
      </c>
      <c r="E36" s="86">
        <v>487958.95699999999</v>
      </c>
      <c r="F36" s="86">
        <v>2.6936245487634936</v>
      </c>
      <c r="G36" s="86">
        <v>5189505.7880999995</v>
      </c>
      <c r="H36" s="86">
        <v>487957.27289999998</v>
      </c>
      <c r="I36" s="86">
        <v>1.0100590130149942</v>
      </c>
      <c r="J36" s="86">
        <v>5189505.8969999999</v>
      </c>
      <c r="K36" s="86">
        <v>487958.00780000002</v>
      </c>
      <c r="L36" s="86">
        <v>1.7502107329233632</v>
      </c>
    </row>
  </sheetData>
  <sortState ref="A4:L36">
    <sortCondition ref="A4:A36"/>
  </sortState>
  <mergeCells count="4">
    <mergeCell ref="B2:C2"/>
    <mergeCell ref="D2:F2"/>
    <mergeCell ref="G2:I2"/>
    <mergeCell ref="J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Hub coords</vt:lpstr>
      <vt:lpstr>Both Javad and Geo hubs</vt:lpstr>
      <vt:lpstr>TR1 Justin results</vt:lpstr>
      <vt:lpstr>GeoXH PFO results</vt:lpstr>
      <vt:lpstr>GeoXH Prec vs Acc</vt:lpstr>
      <vt:lpstr>L1_GeoXH_Rinex</vt:lpstr>
      <vt:lpstr>LEAP</vt:lpstr>
      <vt:lpstr>Diff Triumph vs GeoXH</vt:lpstr>
      <vt:lpstr>Appendix Table</vt:lpstr>
      <vt:lpstr>No of Sats</vt:lpstr>
      <vt:lpstr>ANOVA</vt:lpstr>
      <vt:lpstr>15min_TR1_start_times</vt:lpstr>
      <vt:lpstr>TR1_largest_errors</vt:lpstr>
      <vt:lpstr>Arc_map_hubs</vt:lpstr>
    </vt:vector>
  </TitlesOfParts>
  <Company>Forest Service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USDA Forest Service</dc:creator>
  <cp:lastModifiedBy>USDA Forest Service</cp:lastModifiedBy>
  <cp:lastPrinted>2015-11-19T19:05:33Z</cp:lastPrinted>
  <dcterms:created xsi:type="dcterms:W3CDTF">2015-06-23T22:10:44Z</dcterms:created>
  <dcterms:modified xsi:type="dcterms:W3CDTF">2016-02-25T20:37:25Z</dcterms:modified>
</cp:coreProperties>
</file>